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195" firstSheet="1" activeTab="7"/>
  </bookViews>
  <sheets>
    <sheet name="1.Összesen bev.-kiad" sheetId="1" r:id="rId1"/>
    <sheet name="2.Önkorm.bev.-kiad" sheetId="2" r:id="rId2"/>
    <sheet name="3.Önkorm.bev.-kiad részletes" sheetId="3" r:id="rId3"/>
    <sheet name="4. Önkormányzat felhalmozás" sheetId="4" r:id="rId4"/>
    <sheet name="5.INT.bev.-kiad" sheetId="5" r:id="rId5"/>
    <sheet name="6.INT bevételek" sheetId="6" r:id="rId6"/>
    <sheet name="7.INT kiadások" sheetId="7" r:id="rId7"/>
    <sheet name="8.Pályázatok" sheetId="8" r:id="rId8"/>
    <sheet name="Munka1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<sst xmlns="http://schemas.openxmlformats.org/spreadsheetml/2006/main" count="1368" uniqueCount="609">
  <si>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</si>
  <si>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</si>
  <si>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</si>
  <si>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</si>
  <si>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</si>
  <si>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</si>
  <si>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</si>
  <si>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</si>
  <si>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</si>
  <si>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</si>
  <si>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</si>
  <si>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</si>
  <si>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</si>
  <si>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</si>
  <si>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</si>
  <si>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</si>
  <si>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Adatok  Ft-ban</t>
  </si>
  <si>
    <t>Megnevezés</t>
  </si>
  <si>
    <t>Rovat-szám</t>
  </si>
  <si>
    <t>Számla-szám</t>
  </si>
  <si>
    <t>Bevételek</t>
  </si>
  <si>
    <t>Kiadások</t>
  </si>
  <si>
    <t>Műk. célú támog. áht-n belülről</t>
  </si>
  <si>
    <t>B1</t>
  </si>
  <si>
    <t>091.</t>
  </si>
  <si>
    <t>Személyi juttatások</t>
  </si>
  <si>
    <t>K1</t>
  </si>
  <si>
    <t>051.</t>
  </si>
  <si>
    <t>Felhalm. célú támog. áht-n belülről</t>
  </si>
  <si>
    <t>B2</t>
  </si>
  <si>
    <t>092.</t>
  </si>
  <si>
    <t>K2</t>
  </si>
  <si>
    <t>052.</t>
  </si>
  <si>
    <t>Közhatalmi bevételek</t>
  </si>
  <si>
    <t>B3</t>
  </si>
  <si>
    <t>093.</t>
  </si>
  <si>
    <t>Dologi kiadások</t>
  </si>
  <si>
    <t>K3</t>
  </si>
  <si>
    <t>053.</t>
  </si>
  <si>
    <t>Működési bevételek</t>
  </si>
  <si>
    <t>B4</t>
  </si>
  <si>
    <t>094.</t>
  </si>
  <si>
    <t>Ellátottak pénzbeli juttatásai</t>
  </si>
  <si>
    <t>K4</t>
  </si>
  <si>
    <t>054.</t>
  </si>
  <si>
    <t>Felhalmozási bevételek</t>
  </si>
  <si>
    <t>B5</t>
  </si>
  <si>
    <t>095.</t>
  </si>
  <si>
    <t>Egyéb működési célú kiadások</t>
  </si>
  <si>
    <t>K5</t>
  </si>
  <si>
    <t>055.</t>
  </si>
  <si>
    <t>Műk. célú átvett pénzeszközök</t>
  </si>
  <si>
    <t>B6</t>
  </si>
  <si>
    <t>096.</t>
  </si>
  <si>
    <t>Beruházások</t>
  </si>
  <si>
    <t>K6</t>
  </si>
  <si>
    <t>056.</t>
  </si>
  <si>
    <t>Felhalm. célú átvett pénzeszközök</t>
  </si>
  <si>
    <t>B7</t>
  </si>
  <si>
    <t>097.</t>
  </si>
  <si>
    <t>Felújítások</t>
  </si>
  <si>
    <t>K7</t>
  </si>
  <si>
    <t>057.</t>
  </si>
  <si>
    <t>Egyéb felhalmozási célú kiadások</t>
  </si>
  <si>
    <t>K8</t>
  </si>
  <si>
    <t>058.</t>
  </si>
  <si>
    <t>Költségvetési bevételek összesen</t>
  </si>
  <si>
    <t>Költségvetési kiadások összesen</t>
  </si>
  <si>
    <t>B811</t>
  </si>
  <si>
    <t>09811.</t>
  </si>
  <si>
    <t>K911</t>
  </si>
  <si>
    <t>05911.</t>
  </si>
  <si>
    <t>Belföldi értékpapírok bevételei - műk.</t>
  </si>
  <si>
    <t>B812</t>
  </si>
  <si>
    <t>09812.</t>
  </si>
  <si>
    <t>Belföldi értékpapírok kiadásai - műk.</t>
  </si>
  <si>
    <t>K912</t>
  </si>
  <si>
    <t>05912.</t>
  </si>
  <si>
    <t>Maradvány igénybevétele - működési</t>
  </si>
  <si>
    <t>B813</t>
  </si>
  <si>
    <t>09813.</t>
  </si>
  <si>
    <t>Áht.-n belüli megelőlegezések visszafiz.</t>
  </si>
  <si>
    <t>K914</t>
  </si>
  <si>
    <t>05914.</t>
  </si>
  <si>
    <t>Maradvány igénybevétele - felhalmozási</t>
  </si>
  <si>
    <t>Intézményfinanszírozás</t>
  </si>
  <si>
    <t>K915</t>
  </si>
  <si>
    <t>05915.</t>
  </si>
  <si>
    <t>Áht.-n belüli megelőlegezések</t>
  </si>
  <si>
    <t>B814</t>
  </si>
  <si>
    <t>09814.</t>
  </si>
  <si>
    <t>Intézményfinanszírozás kiszűrése</t>
  </si>
  <si>
    <t>B816</t>
  </si>
  <si>
    <t>09816.</t>
  </si>
  <si>
    <t>BEVÉTELEK ÖSSZESEN</t>
  </si>
  <si>
    <t>KIADÁSOK ÖSSZESEN</t>
  </si>
  <si>
    <t>Rovat
szám</t>
  </si>
  <si>
    <t>Kötelező
feladat</t>
  </si>
  <si>
    <t>Önkéntvállalt
feladat</t>
  </si>
  <si>
    <t>Államigazgatási
feladat</t>
  </si>
  <si>
    <t>Összesen</t>
  </si>
  <si>
    <t>Sor-szám</t>
  </si>
  <si>
    <t>Kötelező feladat</t>
  </si>
  <si>
    <t>Önként vállalt feladat</t>
  </si>
  <si>
    <t>Államigazgatási feladat</t>
  </si>
  <si>
    <t>Mindösszesen</t>
  </si>
  <si>
    <t>Hitel-, kölcsönfelvétel áht-n kívülről - működési</t>
  </si>
  <si>
    <t>Működési célú bevételek</t>
  </si>
  <si>
    <t>Felhalmozási célú bevételek</t>
  </si>
  <si>
    <t>Munkaadókat terh. jár. és szoc. hozzájár. adó</t>
  </si>
  <si>
    <t>Hitel-, kölcsöntörlesztés áht-n kívülre működési</t>
  </si>
  <si>
    <t>Működési célú kiadások</t>
  </si>
  <si>
    <t>Felhalmozási célú kiadások</t>
  </si>
  <si>
    <t>Működési célú bevételek - kiadások</t>
  </si>
  <si>
    <t>Felhalmozási célú bevételek - kiadások</t>
  </si>
  <si>
    <t>BEVÉTELEK ÉS KIADÁSOK EGYENLEGE</t>
  </si>
  <si>
    <t>Számla
szám</t>
  </si>
  <si>
    <t>Bevétel</t>
  </si>
  <si>
    <t>Működési célú támogatások államháztartáson belülről</t>
  </si>
  <si>
    <t>B11</t>
  </si>
  <si>
    <t>Önkormányzatok működési támogatásai</t>
  </si>
  <si>
    <t>B111</t>
  </si>
  <si>
    <t>091111</t>
  </si>
  <si>
    <t>A helyi önkormányzatok működésének általános támogatása</t>
  </si>
  <si>
    <t>B112</t>
  </si>
  <si>
    <t>091121</t>
  </si>
  <si>
    <t>A települési önkormányzatok egyes köznevelési feladatainak támogatása</t>
  </si>
  <si>
    <t>B114</t>
  </si>
  <si>
    <t>091141</t>
  </si>
  <si>
    <t>B16</t>
  </si>
  <si>
    <t>Egyéb Műk.c. támogatások bevételei ÁHB</t>
  </si>
  <si>
    <t>B1604</t>
  </si>
  <si>
    <t>09161</t>
  </si>
  <si>
    <t>B34</t>
  </si>
  <si>
    <t>Vagyoni típusú adók</t>
  </si>
  <si>
    <t>09341</t>
  </si>
  <si>
    <t>Építményadó</t>
  </si>
  <si>
    <t>Telekadó</t>
  </si>
  <si>
    <t>B35</t>
  </si>
  <si>
    <t>Termékek és szolgáltatások adói</t>
  </si>
  <si>
    <t>B351</t>
  </si>
  <si>
    <t>093511</t>
  </si>
  <si>
    <t>Helyi iparűzési adó</t>
  </si>
  <si>
    <t>B354</t>
  </si>
  <si>
    <t>093541</t>
  </si>
  <si>
    <t>Gépjárműadó</t>
  </si>
  <si>
    <t>B355</t>
  </si>
  <si>
    <t>093551</t>
  </si>
  <si>
    <t>Idegenforgalmi adó</t>
  </si>
  <si>
    <t>B36</t>
  </si>
  <si>
    <t>Egyéb közhatalmi bevételek</t>
  </si>
  <si>
    <t>09361</t>
  </si>
  <si>
    <t>Bírság</t>
  </si>
  <si>
    <t>Hulladékgazdálkodási bírság</t>
  </si>
  <si>
    <t>Pótlék</t>
  </si>
  <si>
    <t>Talajterhelési díj</t>
  </si>
  <si>
    <t>Zajbírság</t>
  </si>
  <si>
    <t>B402</t>
  </si>
  <si>
    <t>094021</t>
  </si>
  <si>
    <t>Bérleti díj</t>
  </si>
  <si>
    <t>B403</t>
  </si>
  <si>
    <t>094031</t>
  </si>
  <si>
    <t>Közüzemi díj bevétel Áht-n kívülre</t>
  </si>
  <si>
    <t>B404</t>
  </si>
  <si>
    <t>094041</t>
  </si>
  <si>
    <t>B406</t>
  </si>
  <si>
    <t>094061</t>
  </si>
  <si>
    <t>B407</t>
  </si>
  <si>
    <t>094071</t>
  </si>
  <si>
    <t>ÁFA visszatérítés</t>
  </si>
  <si>
    <t>B411</t>
  </si>
  <si>
    <t>094111</t>
  </si>
  <si>
    <t>Egyéb bevételek, követelések jogi érvényesítése</t>
  </si>
  <si>
    <t>B52</t>
  </si>
  <si>
    <t>Ingatlanok értékesítése</t>
  </si>
  <si>
    <t>09521</t>
  </si>
  <si>
    <t>Felhalmozási célú átvett pénzeszközök</t>
  </si>
  <si>
    <t>B74</t>
  </si>
  <si>
    <t>Felh.c.v.tér. tám., kölcs. v.térülése ÁHK</t>
  </si>
  <si>
    <t>B75</t>
  </si>
  <si>
    <t>Egyéb felhalmozási célú átvett pénzeszközök</t>
  </si>
  <si>
    <t>B7504</t>
  </si>
  <si>
    <t>09751</t>
  </si>
  <si>
    <t>B8</t>
  </si>
  <si>
    <t>Finanszírozási bevételek</t>
  </si>
  <si>
    <t>B81</t>
  </si>
  <si>
    <t>Belföldi finanszírozás bevételei</t>
  </si>
  <si>
    <t>B8131</t>
  </si>
  <si>
    <t>0981311</t>
  </si>
  <si>
    <t>Kiadás</t>
  </si>
  <si>
    <t>Személyi juttatások összesen</t>
  </si>
  <si>
    <t>K11</t>
  </si>
  <si>
    <t>Foglalkoztatottak személyi juttatásai</t>
  </si>
  <si>
    <t>K1101</t>
  </si>
  <si>
    <t>0511011</t>
  </si>
  <si>
    <t>K1103</t>
  </si>
  <si>
    <t>0511031</t>
  </si>
  <si>
    <t>K1107</t>
  </si>
  <si>
    <t>0511071</t>
  </si>
  <si>
    <t>K12</t>
  </si>
  <si>
    <t>Külső személyi juttatások</t>
  </si>
  <si>
    <t>K121</t>
  </si>
  <si>
    <t>051211</t>
  </si>
  <si>
    <t>Képviselők tiszteletdíja</t>
  </si>
  <si>
    <t>K122</t>
  </si>
  <si>
    <t>051221</t>
  </si>
  <si>
    <t>K123</t>
  </si>
  <si>
    <t>051231</t>
  </si>
  <si>
    <t>Repi adómentes</t>
  </si>
  <si>
    <t>Repi díjak adóköteles kiadásai</t>
  </si>
  <si>
    <t>Munkaadókat terhelő járulékok és szociális hozzájárulási adó</t>
  </si>
  <si>
    <t>0521</t>
  </si>
  <si>
    <t>K31</t>
  </si>
  <si>
    <t>Készletbeszerzés</t>
  </si>
  <si>
    <t>K311</t>
  </si>
  <si>
    <t>053111</t>
  </si>
  <si>
    <t>Szakmai anyagok, inform.hordozók és egyéb beszerzés</t>
  </si>
  <si>
    <t>K312</t>
  </si>
  <si>
    <t>053121</t>
  </si>
  <si>
    <t>Üzemeltetési anyag beszerzése</t>
  </si>
  <si>
    <t>K32</t>
  </si>
  <si>
    <t>Kommunikációs szolgáltatások</t>
  </si>
  <si>
    <t>K321</t>
  </si>
  <si>
    <t>053211</t>
  </si>
  <si>
    <t>Adatátviteli, informatikai, számítástechnikai szolg.</t>
  </si>
  <si>
    <t>K322</t>
  </si>
  <si>
    <t>053221</t>
  </si>
  <si>
    <t>Vezetékes és mobiltelefon szolg.</t>
  </si>
  <si>
    <t>K33</t>
  </si>
  <si>
    <t>Szolgáltatási kiadások</t>
  </si>
  <si>
    <t>K331</t>
  </si>
  <si>
    <t>Közvilágítás</t>
  </si>
  <si>
    <t>K333</t>
  </si>
  <si>
    <t>053331</t>
  </si>
  <si>
    <t>Bérleti- és lízingdíjak</t>
  </si>
  <si>
    <t>K334</t>
  </si>
  <si>
    <t>053341</t>
  </si>
  <si>
    <t>Felszíni víz elvezetése</t>
  </si>
  <si>
    <t>Önkormányzati ingatlanok bontása</t>
  </si>
  <si>
    <t>K336</t>
  </si>
  <si>
    <t>053361</t>
  </si>
  <si>
    <t>K337</t>
  </si>
  <si>
    <t>053371</t>
  </si>
  <si>
    <t>Biztosítási szolgáltatási díjak</t>
  </si>
  <si>
    <t>Egyéb üzemeltetési szolgáltatási költségek</t>
  </si>
  <si>
    <t>K34</t>
  </si>
  <si>
    <t>Kiküldetések, reklám- és propagandakiadások</t>
  </si>
  <si>
    <t>K341</t>
  </si>
  <si>
    <t>053411</t>
  </si>
  <si>
    <t>K35</t>
  </si>
  <si>
    <t>Különféle befizetések és egyéb dologi kiadások</t>
  </si>
  <si>
    <t>K351</t>
  </si>
  <si>
    <t>053511</t>
  </si>
  <si>
    <t>K352</t>
  </si>
  <si>
    <t>053521</t>
  </si>
  <si>
    <t>K355</t>
  </si>
  <si>
    <t>053551</t>
  </si>
  <si>
    <t>Díjak, adók, késedelmi kamatok kiadásai</t>
  </si>
  <si>
    <t>Egyéb különféle dologi kiadások</t>
  </si>
  <si>
    <t>K47</t>
  </si>
  <si>
    <t>Intézményi ellátottak pénzbeli juttatásai</t>
  </si>
  <si>
    <t>05471</t>
  </si>
  <si>
    <t>Esélyteremtő, tanulmányi ösztöndíj középiskolai általános iskolai</t>
  </si>
  <si>
    <t>K48</t>
  </si>
  <si>
    <t>Egyéb nem intézményi ellátások</t>
  </si>
  <si>
    <t>05481</t>
  </si>
  <si>
    <t>Köztemetés</t>
  </si>
  <si>
    <t>pénzbeli rendkívüli települési támogatás</t>
  </si>
  <si>
    <t>K5021</t>
  </si>
  <si>
    <t>0550211</t>
  </si>
  <si>
    <t>K50601</t>
  </si>
  <si>
    <t>055061</t>
  </si>
  <si>
    <t>Bursa Hungarica</t>
  </si>
  <si>
    <t>K50608</t>
  </si>
  <si>
    <t>K51203</t>
  </si>
  <si>
    <t>055121</t>
  </si>
  <si>
    <t>K513</t>
  </si>
  <si>
    <t>055131</t>
  </si>
  <si>
    <t>Polgárőrség támogatása</t>
  </si>
  <si>
    <t>K62</t>
  </si>
  <si>
    <t>Ingatlanok beszerzése, létesítése</t>
  </si>
  <si>
    <t>05621</t>
  </si>
  <si>
    <t>HÉSZ végrehajtása</t>
  </si>
  <si>
    <t>K63</t>
  </si>
  <si>
    <t>Informatikai eszközök beszerzése, létesítése</t>
  </si>
  <si>
    <t>05631</t>
  </si>
  <si>
    <t>K64</t>
  </si>
  <si>
    <t>Egyéb tárgyi eszközök beszerzése, létesítése</t>
  </si>
  <si>
    <t>05641</t>
  </si>
  <si>
    <t>K67</t>
  </si>
  <si>
    <t>Beruházási c. előzetesen felszámított általános forgalmi adó</t>
  </si>
  <si>
    <t>05671</t>
  </si>
  <si>
    <t>K71</t>
  </si>
  <si>
    <t>Ingatlanok felújítása</t>
  </si>
  <si>
    <t>05711</t>
  </si>
  <si>
    <t>K74</t>
  </si>
  <si>
    <t>Felújítási c. előzetesen felszámított általános forgalmi adó</t>
  </si>
  <si>
    <t>05741</t>
  </si>
  <si>
    <t>K84</t>
  </si>
  <si>
    <t>Egyéb felhalmozási célú támogatások államháztartáson belülre</t>
  </si>
  <si>
    <t>K86</t>
  </si>
  <si>
    <t>Felh.c.visszatér. tám., kölcs. nyújtása ÁHK</t>
  </si>
  <si>
    <t>K8604</t>
  </si>
  <si>
    <t>05861</t>
  </si>
  <si>
    <t>Munkáltatói kölcsön</t>
  </si>
  <si>
    <t>K89</t>
  </si>
  <si>
    <t>Egyéb felhalmozási célú támogatások államháztartáson kívülre</t>
  </si>
  <si>
    <t>K8901</t>
  </si>
  <si>
    <t>05891</t>
  </si>
  <si>
    <t>Egyházak támogatása</t>
  </si>
  <si>
    <t>K9</t>
  </si>
  <si>
    <t>Finanszírozási kiadások</t>
  </si>
  <si>
    <t>K91</t>
  </si>
  <si>
    <t>Belföldi finanszírozás kiadásai</t>
  </si>
  <si>
    <t>059141</t>
  </si>
  <si>
    <t>Kincstártól kapott előleg kiadási előirányzata</t>
  </si>
  <si>
    <t>059151</t>
  </si>
  <si>
    <t>Bevétel - Kiadás</t>
  </si>
  <si>
    <t>Rovatszám
Kofog</t>
  </si>
  <si>
    <t>Önként vállalt
feladat</t>
  </si>
  <si>
    <t>Államigazgatási
Feladat</t>
  </si>
  <si>
    <t>013350</t>
  </si>
  <si>
    <t>Az önkorm-i vagyonnal való gazdálkodással kapcs. feladatok</t>
  </si>
  <si>
    <t>045120</t>
  </si>
  <si>
    <t xml:space="preserve"> Út, autópálya építése</t>
  </si>
  <si>
    <t>062020</t>
  </si>
  <si>
    <t>Településfejlesztési projektek és támogatásuk</t>
  </si>
  <si>
    <t>066020</t>
  </si>
  <si>
    <t>Város-, községgazdálkodási egyéb szolgáltatások</t>
  </si>
  <si>
    <t>072111</t>
  </si>
  <si>
    <t>Háziorvosi alapellátás</t>
  </si>
  <si>
    <t>091140</t>
  </si>
  <si>
    <t>Óvodai nevelés, ellátás működtetési feladatai</t>
  </si>
  <si>
    <t>091220</t>
  </si>
  <si>
    <t>Köznevel int. 1–4.évf tanul nevel,okt összefügg működt felad</t>
  </si>
  <si>
    <t>092211</t>
  </si>
  <si>
    <t>Gimnáziumi oktatás, nevelés szakmai feladatai</t>
  </si>
  <si>
    <t>011130</t>
  </si>
  <si>
    <t>Önkorm-k és önkorm-i hiv-k jogalkotó és ált. igazg-i tev-e</t>
  </si>
  <si>
    <t>064010</t>
  </si>
  <si>
    <t>104031</t>
  </si>
  <si>
    <t xml:space="preserve"> Gyermekek bölcsődei ellátása</t>
  </si>
  <si>
    <t>045160</t>
  </si>
  <si>
    <t xml:space="preserve"> Közutak, hidak, alagutak üzemeltetése, fenntartása</t>
  </si>
  <si>
    <t>063080</t>
  </si>
  <si>
    <t>Vízellátással kapcs. közmű építése, fenntartása, üzem.</t>
  </si>
  <si>
    <t>018030</t>
  </si>
  <si>
    <t>Támogatási célú finanszírozási műveletek</t>
  </si>
  <si>
    <t>061030</t>
  </si>
  <si>
    <t>Lakáshoz jutást segítő támogatások</t>
  </si>
  <si>
    <t>084040</t>
  </si>
  <si>
    <t>Egyházak közösségi és hitéleti tevékenységének támogatása</t>
  </si>
  <si>
    <t>081041</t>
  </si>
  <si>
    <t>Versenysport- és utánpótlás-nevelési tevékenység és tám.a</t>
  </si>
  <si>
    <t>FELHALMOZÁSI KIADÁSOK ÖSSZESEN</t>
  </si>
  <si>
    <t>K1109</t>
  </si>
  <si>
    <t>0511091</t>
  </si>
  <si>
    <t>K1110</t>
  </si>
  <si>
    <t>0511101</t>
  </si>
  <si>
    <t>K1112</t>
  </si>
  <si>
    <t>0511121</t>
  </si>
  <si>
    <t>Kötelező feladatok</t>
  </si>
  <si>
    <t xml:space="preserve">   B1</t>
  </si>
  <si>
    <t xml:space="preserve">   B2</t>
  </si>
  <si>
    <t>Felhalmozási célú támogatások államháztartáson belülről</t>
  </si>
  <si>
    <t xml:space="preserve">   B3</t>
  </si>
  <si>
    <t xml:space="preserve">   B4</t>
  </si>
  <si>
    <t xml:space="preserve">   B5</t>
  </si>
  <si>
    <t xml:space="preserve">   B6</t>
  </si>
  <si>
    <t>Működési célú átvett pénzeszközök</t>
  </si>
  <si>
    <t xml:space="preserve">   B7</t>
  </si>
  <si>
    <t xml:space="preserve">   B8</t>
  </si>
  <si>
    <t xml:space="preserve">   K1</t>
  </si>
  <si>
    <t xml:space="preserve">   K2</t>
  </si>
  <si>
    <t xml:space="preserve">   K3</t>
  </si>
  <si>
    <t xml:space="preserve">   K4</t>
  </si>
  <si>
    <t xml:space="preserve">   K5</t>
  </si>
  <si>
    <t xml:space="preserve">   K6</t>
  </si>
  <si>
    <t xml:space="preserve">   K7</t>
  </si>
  <si>
    <t xml:space="preserve">   K8</t>
  </si>
  <si>
    <t xml:space="preserve">   K9</t>
  </si>
  <si>
    <t>B1131</t>
  </si>
  <si>
    <t>B1132</t>
  </si>
  <si>
    <t>B408</t>
  </si>
  <si>
    <t>Kamat bevétel</t>
  </si>
  <si>
    <t>Bérleti díj és ingatlan értékesítés után kiszámlázott ÁFA</t>
  </si>
  <si>
    <t>Felhalmozás célú támogatások ÁHT-én belülről</t>
  </si>
  <si>
    <t>B25</t>
  </si>
  <si>
    <t>09251</t>
  </si>
  <si>
    <t>0911311</t>
  </si>
  <si>
    <t>0911321</t>
  </si>
  <si>
    <t>094081</t>
  </si>
  <si>
    <t>Működési  maradvány</t>
  </si>
  <si>
    <t>Kerékpár sáv létesítése ÁFA</t>
  </si>
  <si>
    <t>Kossuth u. 19. 22 hrsz bontás, tereprendezés, parkosítás ÁFA</t>
  </si>
  <si>
    <t>szociális támogatás</t>
  </si>
  <si>
    <t>szemüveg,bankszámla hozzájárulás</t>
  </si>
  <si>
    <t>Járulékok SZOCHO</t>
  </si>
  <si>
    <t>Repi járulék 15%</t>
  </si>
  <si>
    <t>Bankköltség</t>
  </si>
  <si>
    <t>Gépjárművek karbantartása</t>
  </si>
  <si>
    <t>Közhatalmi Bevételek</t>
  </si>
  <si>
    <t>Szolidaritási hozzájárulási adó</t>
  </si>
  <si>
    <t>Közép Dunamenti  Hulladékgazdálkodási Társulás tagdíj</t>
  </si>
  <si>
    <t>Tagdíjak</t>
  </si>
  <si>
    <t>Civil szervezetek részére pályázható összeg keret</t>
  </si>
  <si>
    <t xml:space="preserve">Egyéb helyi szervezetek, rendezvények támogatása </t>
  </si>
  <si>
    <t>KEKA működési támogatás</t>
  </si>
  <si>
    <t>Országos mentőszolgálat támogatása</t>
  </si>
  <si>
    <t>Belföldi-Külföldi kiküldetések kiadásai</t>
  </si>
  <si>
    <t>Beruházások - informatika eszközök</t>
  </si>
  <si>
    <t>Üzemeltetés tárgyi eszközök ÁFA</t>
  </si>
  <si>
    <t>Intézményfinanszírozás +Polgármesteri hivatal</t>
  </si>
  <si>
    <t>ebből intézményi Finanszírozás működési</t>
  </si>
  <si>
    <t>ebből PH finanszírozás működési</t>
  </si>
  <si>
    <t>Önként vállalat feladat</t>
  </si>
  <si>
    <t>Bölcsödei férőhely bővítése TOP-1.4.1-19</t>
  </si>
  <si>
    <t>Bölcsöde építése TOP -1.4.1-19</t>
  </si>
  <si>
    <t>Gyermekek bölcsődei ellátása</t>
  </si>
  <si>
    <t>Köznevel int. 1–4.évf tanul nevel,okt összefügg működt feladatok</t>
  </si>
  <si>
    <t xml:space="preserve">Eszközbeszerzés </t>
  </si>
  <si>
    <t xml:space="preserve"> Bölcsőde eszközbeszerzés</t>
  </si>
  <si>
    <t>Közvilágítás korszerűsítése</t>
  </si>
  <si>
    <t>Bölcsőde eszközbeszerzés ÁFA</t>
  </si>
  <si>
    <t xml:space="preserve">Pályázat víziközművek felújítása </t>
  </si>
  <si>
    <t xml:space="preserve">Beruházások - informatika </t>
  </si>
  <si>
    <t>B115</t>
  </si>
  <si>
    <t>091151</t>
  </si>
  <si>
    <t>Repi járulék 13%</t>
  </si>
  <si>
    <t>Befizetendő ÁFA</t>
  </si>
  <si>
    <t>Üzemeltetési szogáltatási kiadások (intézmény érintésvédelem+honlap)</t>
  </si>
  <si>
    <t>Bizottságok nem képviselő tagjainak tiszteletdíja</t>
  </si>
  <si>
    <t>Állományba nem tartozók megbízási díja</t>
  </si>
  <si>
    <t>Jutalmak</t>
  </si>
  <si>
    <t xml:space="preserve">Forgalomtechnikai eszközök, köszöntő táblák </t>
  </si>
  <si>
    <t>Játszóterek felújítása</t>
  </si>
  <si>
    <t>Játszóterek felújítása ÁFA</t>
  </si>
  <si>
    <t>Dávidmajori buszmegálló létesítése</t>
  </si>
  <si>
    <t>Hulladék gyűjtés</t>
  </si>
  <si>
    <t>Kamera rendszer bővítése</t>
  </si>
  <si>
    <t>Kamera rendszer bővítése ÁFA</t>
  </si>
  <si>
    <t>Települési gyógyszervásárlási támogatás</t>
  </si>
  <si>
    <t>Települési gyermekvédelmi támogatás</t>
  </si>
  <si>
    <t>Természetbeni tüzifa támogatás</t>
  </si>
  <si>
    <t>Gyermekvállalási támogatás</t>
  </si>
  <si>
    <t>Óvoda- és iskolakezdési támogatás</t>
  </si>
  <si>
    <t>Cafeteria SZOCHO</t>
  </si>
  <si>
    <t>Gyalogosátkelőhelyek kivitelezése Botpuszta körforgalom</t>
  </si>
  <si>
    <t>Saját forrású út felújítás</t>
  </si>
  <si>
    <t>Saját forrású út felújítás ÁFA</t>
  </si>
  <si>
    <t>Felhalmozási céltartalék</t>
  </si>
  <si>
    <r>
      <t>Munkabérek</t>
    </r>
    <r>
      <rPr>
        <b/>
        <sz val="9"/>
        <color indexed="10"/>
        <rFont val="Times New Roman"/>
        <family val="1"/>
      </rPr>
      <t xml:space="preserve"> </t>
    </r>
  </si>
  <si>
    <t xml:space="preserve">Cafeteria SZÉP kártya </t>
  </si>
  <si>
    <t>Illetmény</t>
  </si>
  <si>
    <t>Fásítás, virágosítás</t>
  </si>
  <si>
    <t xml:space="preserve">Pályázatok üzemeltetési és anyagbeszerzési kiadásai </t>
  </si>
  <si>
    <t>Pályázatok rendezvényeinek szolgáltatásai</t>
  </si>
  <si>
    <t>Karbantartás  ÁFA</t>
  </si>
  <si>
    <t>Szolgáltatások ÁFA</t>
  </si>
  <si>
    <t>Települési lakásfenntertási támogatás</t>
  </si>
  <si>
    <t>Normatíva visszafizetés MÁK részére</t>
  </si>
  <si>
    <t>Roma nemzetiségi önkormányzat működési támogatás</t>
  </si>
  <si>
    <t>Német Nemzetiségi Önkormányzat működési támogatás</t>
  </si>
  <si>
    <t>Egyházi szerevezetek támogatása</t>
  </si>
  <si>
    <t>Általános tartalék</t>
  </si>
  <si>
    <t>Bölcsődei férőhelyek bővítése  TOP-1.4.1-19</t>
  </si>
  <si>
    <t xml:space="preserve">Üzemeltetéshez szükséges egyéb tárgyi eszköz </t>
  </si>
  <si>
    <t>Bölcsődei férőhelyek bővítése  TOP-1.4.1-19 ÁFA</t>
  </si>
  <si>
    <t>Járdák felújítása</t>
  </si>
  <si>
    <t>Saját forrású útfelújítás</t>
  </si>
  <si>
    <t>Járdák felújítása ÁFA</t>
  </si>
  <si>
    <t>Saját forrású út felújítás Áfa</t>
  </si>
  <si>
    <t>Országos Bringapark Program kerékpáros pumpapálya AOFK-1.2.1-21-2021-00003 pályázat és önrész ÁFA</t>
  </si>
  <si>
    <t>Üzemeltetéshez szükséges egyéb tárgyi eszköz ÁFA</t>
  </si>
  <si>
    <t>Külterületi helyi közutak, zártkerti utak felújításához VP-7.2.1-21 pályázati önrész ÁFA</t>
  </si>
  <si>
    <t>2023. évi eredeti előirányzat</t>
  </si>
  <si>
    <t>Közüzemi díjak ÁRAM</t>
  </si>
  <si>
    <t>0533121</t>
  </si>
  <si>
    <t>Közüzemi díjak GÁZ</t>
  </si>
  <si>
    <t>0533141</t>
  </si>
  <si>
    <t>ETYEK NAGYKÖZSÉG ÖNKORMÁNYZATA ÖNKORMÁNYZATA
2023.évi költségvetése</t>
  </si>
  <si>
    <t>Külterületi helyi közutak fejlesztés VP6-7.2.1.1-21</t>
  </si>
  <si>
    <t xml:space="preserve">2022. évi maradvány felhalmozási (Bölcsőde, orvosi rendelő,élőfüves focipálya) </t>
  </si>
  <si>
    <t>Külterületi helyi közutak, zártkerti utak felújításához VP6-7.2.1.1-21 pályázat és önrész ÁFA</t>
  </si>
  <si>
    <t>Közterületi munkagép beszerzése (seprűgép)</t>
  </si>
  <si>
    <t>Közterületi munkagép beszerzése (seprűgép) ÁFA</t>
  </si>
  <si>
    <t>Óvoda fűtéskorszerűsítés</t>
  </si>
  <si>
    <t>Óvoda fűtéskorszerűsítés ÁFA</t>
  </si>
  <si>
    <t>Közlekedési költségtértés</t>
  </si>
  <si>
    <t>Munkáltató terhelő SZJA kiadásai Cafetéria</t>
  </si>
  <si>
    <t>Működési bevétel  támogatása</t>
  </si>
  <si>
    <t>Működési támogatásértékű bevétel NEAK</t>
  </si>
  <si>
    <t>Működési támogatásértékű bevétel Közfoglalkoztatott</t>
  </si>
  <si>
    <t xml:space="preserve">Működési támogatásértékű bevétel </t>
  </si>
  <si>
    <t>Egyedi támogatások</t>
  </si>
  <si>
    <t>Etyeki Sport Kft.  pénzeszköz átadás</t>
  </si>
  <si>
    <t>Cafetéria</t>
  </si>
  <si>
    <t>0531111</t>
  </si>
  <si>
    <t>Kátyúzás, közterületek karbantartása,saját utak karbantartása</t>
  </si>
  <si>
    <t>Természetbeni szociális tüzifa beszerzés</t>
  </si>
  <si>
    <t>Etyeki Sport Egyesület működési támogatása + nyári napközis tábor támogatása</t>
  </si>
  <si>
    <t>Etyeki Sport Kft.  Nagy Gödör pályázati önrész átadás és forrás kiegészítés</t>
  </si>
  <si>
    <t>Pumpa pálya környezetének rendezése</t>
  </si>
  <si>
    <t>Új egészségház építése TOP-4.1.1-15-FE1-2015-00045</t>
  </si>
  <si>
    <t>Kresz park önrész</t>
  </si>
  <si>
    <t>Kerékpárok beszerzése</t>
  </si>
  <si>
    <t>Új egészségház építése TOP-4.1.1-15-FE1-2015-00045 ÁFA</t>
  </si>
  <si>
    <t>Kresz park önrész ÁFA</t>
  </si>
  <si>
    <t>Látágató KP akadálymentesítés</t>
  </si>
  <si>
    <t>Külterületi helyi közutak, zártkerti utak felújításához VP6-7.2.1-21 pályázat és önrész</t>
  </si>
  <si>
    <t>Vadászház felújítás</t>
  </si>
  <si>
    <t>Vadászház felújítás ÁFA</t>
  </si>
  <si>
    <t>Kommunális eszközök beszerzése</t>
  </si>
  <si>
    <t>Kommunális eszközök beszerzése ÁFA</t>
  </si>
  <si>
    <t>Önkormányzati épületek karbantartása (ravatalozó karbantartás + egyéb épület karbantartás)</t>
  </si>
  <si>
    <t>Céltartalék: saját forrás pályázati önrész</t>
  </si>
  <si>
    <t>Kerékpárok beszerzése ÁFA</t>
  </si>
  <si>
    <t>ETYEK NAGYKÖZSÉG ÖNKORMÁNYZATA, POLGÁRMESTERI HIVATAL ÉS INTÉZMÉNYEK
2023.évi költségvetése</t>
  </si>
  <si>
    <t>ETYEK NAGYKÖZSÉG ÖNKORMÁNYZATA 2023.évi költségvetése</t>
  </si>
  <si>
    <t>ETYEK NAGYKÖZSÉG ÖNKORMÁNYZATA 2023. ÉVI KÖLTSÉGVETÉSE - KIADÁSOK
Önkormányzat Felhalmozási kiadások</t>
  </si>
  <si>
    <t xml:space="preserve">Új egészségház építése TOP-4.1.1-15-FE1-2015-00045 </t>
  </si>
  <si>
    <t>Külterületi helyi közutak, zártkerti utak felújításához VP6-7.2.1-21 pályázati önrész</t>
  </si>
  <si>
    <t>ETYEK NAGYKÖZSÉG ÖNKORMÁNYZATA 2023. ÉVI KÖLTSÉGVETÉSE - KIADÁSOK
Pályázatokkal kapcsolatos bevételek és kiadások</t>
  </si>
  <si>
    <t>KRESZ-Park létesítése VP6-19.2.1-96-4-17</t>
  </si>
  <si>
    <t>Bevétel - Kiadás (önerő)</t>
  </si>
  <si>
    <t xml:space="preserve">Külterületi helyi közutak, zártkerti utak felújítása VP6-7.2.1-21 </t>
  </si>
  <si>
    <t>A települési önkormányzatok szociális, gyermekjóléti feladatainak támogatása</t>
  </si>
  <si>
    <t xml:space="preserve"> Gyermekétkeztetési támogatás</t>
  </si>
  <si>
    <t>A települési önkormányzatok kulturális feladatainak támogatása</t>
  </si>
  <si>
    <t>Eljárási bírság</t>
  </si>
  <si>
    <t>Közigazgatási bírság</t>
  </si>
  <si>
    <t>Közterület-használati díjak</t>
  </si>
  <si>
    <t>Bánya, Fejérvíz bérleti díj</t>
  </si>
  <si>
    <t>felhalmozási célú  átvett pénzeszköz</t>
  </si>
  <si>
    <t>Közüzemi díjak VÍZ és csatorna</t>
  </si>
  <si>
    <t>Szakmai, szellemi tevékenységet segítő szolgáltatások</t>
  </si>
  <si>
    <t>Háziorvosi-, fogorvosi ügyelet, gyermekorvosi ügyelet</t>
  </si>
  <si>
    <t>Önkormányzati közéleti lap kiadása</t>
  </si>
  <si>
    <t>Etyek 748 hrsz beépítetlen telek megvásárlása</t>
  </si>
  <si>
    <t>Vízközmű vagyon felújítás</t>
  </si>
  <si>
    <t>Látágatóközpont akadálymentesítés</t>
  </si>
  <si>
    <t>Látogatóközpont akadálymentesítés ÁFA</t>
  </si>
  <si>
    <t>3 . melléklet az 5/2023. (II.16.) önkormányzati rendelethez</t>
  </si>
  <si>
    <t>4.  melléklet az 5/2023. (II.16.) önkormányzati rendelethez</t>
  </si>
  <si>
    <t>14.  melléklet az 5/2023. (II.16.) önkormányzati rendelethez</t>
  </si>
  <si>
    <t>1. melléklet a 4/2022 (III.7.) önkormányzati rendelethez</t>
  </si>
  <si>
    <t>1. melléklet a 5/2023. (II.16.)  önkormányzati rendelethez</t>
  </si>
  <si>
    <t xml:space="preserve"> Hivatal + Önkormányzat + Intézmények módosított előirányzat</t>
  </si>
  <si>
    <t xml:space="preserve"> Hivatal + Önkormányzat + Intézmények eredeti előirányzat</t>
  </si>
  <si>
    <t>Etyek Nagyközség Önkormányzat
 eredeti előirányzat</t>
  </si>
  <si>
    <t>Etyek Nagyköség Önkormányzata módosított előirányzat</t>
  </si>
  <si>
    <t>2023. évi eredeti ekőirrányzat</t>
  </si>
  <si>
    <t>2023. évi módosított előirányzat</t>
  </si>
  <si>
    <t>Erdei kerékpáros pálya AOFK-T/0116/2023</t>
  </si>
  <si>
    <t>Egészségház építése TOP-4.1.1-15-FE1-2020-00045</t>
  </si>
  <si>
    <t>Erdei kerékpáros pálya AOFK-T/0116/2023 ÁFA</t>
  </si>
  <si>
    <t>Magyarországi mászótermek Leader pályázati önrész ÁFA</t>
  </si>
  <si>
    <t>Erdei kerékpáros pálya AOFK-ÁFA</t>
  </si>
  <si>
    <t>Okos zebra kialakítása</t>
  </si>
  <si>
    <t>Okos zebra kialakítása ÁFA</t>
  </si>
  <si>
    <t>Testvérvárosi kapcsolatok kiadásai</t>
  </si>
  <si>
    <t>2. melléklet a 5/2023. (II.16.)  önkormányzati rendelethez</t>
  </si>
  <si>
    <t>4.  melléklet  a .../2023 (VII…..) önkormányzati rendelethez</t>
  </si>
  <si>
    <t>Iskola felújítás ÁFA</t>
  </si>
  <si>
    <t xml:space="preserve">Iskola felújítás </t>
  </si>
  <si>
    <t>Egyéb felhalmozási támogatások államháztartáson belülre</t>
  </si>
  <si>
    <t>Iskola felújítás</t>
  </si>
  <si>
    <t>3 . melléklet  a …./2023 (VII…..) önkormányzati rendelethez</t>
  </si>
  <si>
    <t>2. melléklet  a …./2023 (VII…..) önkormányzati rendelethez</t>
  </si>
  <si>
    <t>1. melléklet a .../2023 (VII…..) önkormányzati rendelethez</t>
  </si>
  <si>
    <t>8.  melléklet az 5/2023. (II.16.) önkormányzati rendelethez</t>
  </si>
  <si>
    <t xml:space="preserve"> INTÉZMÉNYEK
2023.évi költségvetése</t>
  </si>
  <si>
    <t>Intézmények 
eredeti előirányzat</t>
  </si>
  <si>
    <t>Intézmények módosított előirányzat</t>
  </si>
  <si>
    <t>Kötelező  feladat</t>
  </si>
  <si>
    <t>9.  melléklet az 5/2023. (II.16.) önkormányzati rendelethez</t>
  </si>
  <si>
    <t>INTÉZMÉNYEK 2023. ÉVI KÖLTSÉGVETÉSE 
Intézmények bevételei</t>
  </si>
  <si>
    <t>Működési célú 
támogatások 
államháztartáson 
belülről</t>
  </si>
  <si>
    <t>Működési 
bevételek</t>
  </si>
  <si>
    <t>Finanszírozási 
bevételek</t>
  </si>
  <si>
    <t>Maradvány igénybevétele</t>
  </si>
  <si>
    <t>Nefelejcs Német Nemzetiségi Óvoda</t>
  </si>
  <si>
    <t>Segítő Kéz Alapszolgáltató Intézmény</t>
  </si>
  <si>
    <t>Magyar Kút Könyvtár és Művelődési Ház</t>
  </si>
  <si>
    <t>Önként vállalt feladatok</t>
  </si>
  <si>
    <t>Feladatok Összesen</t>
  </si>
  <si>
    <t>10.  melléklet az 5/2023. (II.16.) önkormányzati rendelethez</t>
  </si>
  <si>
    <t>INTÉZMÉNYEK 2023. ÉVI KÖLTSÉGVETÉSE 
Intézmények kiadásai</t>
  </si>
  <si>
    <t>Személyi 
juttatások 
összesen</t>
  </si>
  <si>
    <t>Munkaadókat 
terhelő 
járulékok és 
szociális 
hozzájárulási 
adó</t>
  </si>
  <si>
    <t>Ellátottak 
pénzbeli 
juttatásai</t>
  </si>
  <si>
    <t>Egyéb működési 
célú kiadások</t>
  </si>
  <si>
    <t>VP6-19.2.1-96-5-17 rendezvény pályázati önrész</t>
  </si>
  <si>
    <t>Fejér víz csatornadíj támogatás átadás</t>
  </si>
  <si>
    <t xml:space="preserve"> </t>
  </si>
  <si>
    <t>Magyarországi mászófal  pályázat és önrész ÁFA</t>
  </si>
  <si>
    <t>VP6-19.2.1-96-5-17 rendezvény pályázat</t>
  </si>
  <si>
    <t xml:space="preserve">Kötélmászó sportpálya felújítása BMÖFT/1-5/2022 </t>
  </si>
  <si>
    <t>Kötélmászó sportpálya BMÖFT/1-5/2022 pályázat - pályázati önrész + saját forrás</t>
  </si>
  <si>
    <t>Kötélmászó sportpálya BMÖFT/1-5/2022 pályázat - pályázati önrész + saját forrás ÁFA</t>
  </si>
  <si>
    <t>5.  melléklet az …./2023. (VI…...) önkormányzati rendelethez</t>
  </si>
  <si>
    <t>6.  melléklet az …./2023. (VI…..) önkormányzati rendelethez</t>
  </si>
  <si>
    <t>7.  melléklet az .../2023. (VI…..) önkormányzati rendelethez</t>
  </si>
  <si>
    <t>8.  melléklet a .../2023 (VII....) önkormányzati rendelethez</t>
  </si>
  <si>
    <t>Kötélmászó sportpálya BMÖFT/1-5/2022</t>
  </si>
  <si>
    <t>Magyarországi mászótermek  MHSSZ pályázat és önrész</t>
  </si>
  <si>
    <t>Kötélmászó sportpálya BMÖFT/1-5/2022 ÁFA</t>
  </si>
  <si>
    <t>MHSSZ  pályázat boulder mászófal</t>
  </si>
  <si>
    <t xml:space="preserve">MHSSZ boulder mászófal  pályázat és önrész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</si>
</sst>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  <numFmt numFmtId="166" formatCode="#\ ###\ ###\ ###\ ##0"/>
    <numFmt numFmtId="167" formatCode="###\ ##0.00"/>
    <numFmt numFmtId="168" formatCode="[$-40E]yyyy\.\ mmmm\ d\.\,\ dddd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</numFmts>
  <fonts count="50">
    <font>
      <sz val="11"/>
      <color indexed="63"/>
      <name val="Times New Roman"/>
      <family val="1"/>
    </font>
    <font>
      <sz val="11"/>
      <color indexed="63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0"/>
      <color indexed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9"/>
      <name val="Times New Roman"/>
      <family val="1"/>
    </font>
    <font>
      <b/>
      <sz val="11"/>
      <color indexed="63"/>
      <name val="Times New Roman"/>
      <family val="1"/>
    </font>
    <font>
      <b/>
      <sz val="14"/>
      <color indexed="63"/>
      <name val="Times New Roman"/>
      <family val="1"/>
    </font>
    <font>
      <sz val="8"/>
      <color indexed="63"/>
      <name val="Times New Roman"/>
      <family val="1"/>
    </font>
    <font>
      <sz val="11"/>
      <color indexed="9"/>
      <name val="Times New Roman"/>
      <family val="1"/>
    </font>
    <font>
      <b/>
      <sz val="12"/>
      <color indexed="63"/>
      <name val="Times New Roman"/>
      <family val="1"/>
    </font>
    <font>
      <sz val="9"/>
      <color indexed="63"/>
      <name val="Times New Roman"/>
      <family val="1"/>
    </font>
    <font>
      <b/>
      <sz val="9"/>
      <color indexed="6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8" fillId="26" borderId="1" applyNumberFormat="0" applyAlignment="0" applyProtection="0"/>
    <xf numFmtId="0" fontId="6" fillId="9" borderId="2" applyNumberFormat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8" fillId="0" borderId="4" applyNumberFormat="0" applyFill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42" fillId="0" borderId="7" applyNumberFormat="0" applyFill="0" applyAlignment="0" applyProtection="0"/>
    <xf numFmtId="0" fontId="10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>
      <protection locked="0"/>
    </xf>
    <xf numFmtId="3" fontId="4" fillId="0" borderId="0" applyFont="0" applyFill="0" applyBorder="0" applyAlignment="0">
      <protection locked="0"/>
    </xf>
    <xf numFmtId="0" fontId="11" fillId="27" borderId="9" applyNumberFormat="0" applyAlignment="0" applyProtection="0"/>
    <xf numFmtId="0" fontId="11" fillId="28" borderId="10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4" fillId="0" borderId="12" applyNumberFormat="0" applyFill="0" applyAlignment="0" applyProtection="0"/>
    <xf numFmtId="0" fontId="1" fillId="29" borderId="13" applyNumberFormat="0" applyFont="0" applyAlignment="0" applyProtection="0"/>
    <xf numFmtId="0" fontId="2" fillId="30" borderId="1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2" borderId="0" applyNumberFormat="0" applyBorder="0" applyAlignment="0" applyProtection="0"/>
    <xf numFmtId="0" fontId="5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44" fillId="41" borderId="0" applyNumberFormat="0" applyBorder="0" applyAlignment="0" applyProtection="0"/>
    <xf numFmtId="0" fontId="15" fillId="4" borderId="0" applyNumberFormat="0" applyBorder="0" applyAlignment="0" applyProtection="0"/>
    <xf numFmtId="0" fontId="45" fillId="42" borderId="15" applyNumberFormat="0" applyAlignment="0" applyProtection="0"/>
    <xf numFmtId="0" fontId="16" fillId="43" borderId="16" applyNumberFormat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6" fillId="0" borderId="17" applyNumberFormat="0" applyFill="0" applyAlignment="0" applyProtection="0"/>
    <xf numFmtId="0" fontId="16" fillId="0" borderId="1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44" borderId="0" applyNumberFormat="0" applyBorder="0" applyAlignment="0" applyProtection="0"/>
    <xf numFmtId="0" fontId="18" fillId="3" borderId="0" applyNumberFormat="0" applyBorder="0" applyAlignment="0" applyProtection="0"/>
    <xf numFmtId="0" fontId="48" fillId="45" borderId="0" applyNumberFormat="0" applyBorder="0" applyAlignment="0" applyProtection="0"/>
    <xf numFmtId="0" fontId="19" fillId="46" borderId="0" applyNumberFormat="0" applyBorder="0" applyAlignment="0" applyProtection="0"/>
    <xf numFmtId="0" fontId="49" fillId="42" borderId="1" applyNumberFormat="0" applyAlignment="0" applyProtection="0"/>
    <xf numFmtId="0" fontId="20" fillId="43" borderId="2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28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 wrapText="1"/>
    </xf>
    <xf numFmtId="0" fontId="22" fillId="0" borderId="2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0" borderId="3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7" fillId="0" borderId="0" xfId="0" applyFont="1" applyFill="1" applyAlignment="1">
      <alignment vertical="center" wrapText="1"/>
    </xf>
    <xf numFmtId="3" fontId="22" fillId="0" borderId="23" xfId="0" applyNumberFormat="1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2" fillId="0" borderId="31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36" xfId="0" applyBorder="1" applyAlignment="1">
      <alignment/>
    </xf>
    <xf numFmtId="0" fontId="31" fillId="0" borderId="0" xfId="0" applyFont="1" applyAlignment="1">
      <alignment/>
    </xf>
    <xf numFmtId="0" fontId="31" fillId="0" borderId="36" xfId="0" applyFont="1" applyBorder="1" applyAlignment="1">
      <alignment/>
    </xf>
    <xf numFmtId="0" fontId="31" fillId="0" borderId="36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37" xfId="0" applyFon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Fill="1" applyBorder="1" applyAlignment="1">
      <alignment horizontal="center" vertical="center" wrapText="1"/>
    </xf>
    <xf numFmtId="3" fontId="0" fillId="0" borderId="40" xfId="0" applyNumberFormat="1" applyFill="1" applyBorder="1" applyAlignment="1">
      <alignment horizontal="center" vertical="center" wrapText="1"/>
    </xf>
    <xf numFmtId="3" fontId="0" fillId="0" borderId="41" xfId="0" applyNumberFormat="1" applyFill="1" applyBorder="1" applyAlignment="1">
      <alignment horizontal="center" vertical="center" wrapText="1"/>
    </xf>
    <xf numFmtId="166" fontId="0" fillId="0" borderId="1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4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40" xfId="0" applyNumberFormat="1" applyFill="1" applyBorder="1" applyAlignment="1">
      <alignment/>
    </xf>
    <xf numFmtId="166" fontId="0" fillId="0" borderId="41" xfId="0" applyNumberFormat="1" applyFill="1" applyBorder="1" applyAlignment="1">
      <alignment/>
    </xf>
    <xf numFmtId="3" fontId="26" fillId="0" borderId="30" xfId="0" applyNumberFormat="1" applyFont="1" applyFill="1" applyBorder="1" applyAlignment="1">
      <alignment/>
    </xf>
    <xf numFmtId="3" fontId="26" fillId="0" borderId="42" xfId="0" applyNumberFormat="1" applyFont="1" applyFill="1" applyBorder="1" applyAlignment="1">
      <alignment/>
    </xf>
    <xf numFmtId="3" fontId="26" fillId="0" borderId="43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6" fontId="0" fillId="0" borderId="20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32" fillId="0" borderId="0" xfId="0" applyFont="1" applyAlignment="1">
      <alignment/>
    </xf>
    <xf numFmtId="0" fontId="32" fillId="0" borderId="37" xfId="0" applyFont="1" applyBorder="1" applyAlignment="1">
      <alignment/>
    </xf>
    <xf numFmtId="0" fontId="32" fillId="0" borderId="44" xfId="0" applyFont="1" applyBorder="1" applyAlignment="1">
      <alignment/>
    </xf>
    <xf numFmtId="0" fontId="32" fillId="0" borderId="36" xfId="0" applyFont="1" applyBorder="1" applyAlignment="1">
      <alignment/>
    </xf>
    <xf numFmtId="166" fontId="32" fillId="0" borderId="36" xfId="0" applyNumberFormat="1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44" xfId="0" applyFont="1" applyBorder="1" applyAlignment="1">
      <alignment/>
    </xf>
    <xf numFmtId="166" fontId="31" fillId="0" borderId="36" xfId="0" applyNumberFormat="1" applyFont="1" applyBorder="1" applyAlignment="1">
      <alignment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26" fillId="0" borderId="44" xfId="0" applyFont="1" applyBorder="1" applyAlignment="1">
      <alignment/>
    </xf>
    <xf numFmtId="166" fontId="26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4" xfId="0" applyFont="1" applyBorder="1" applyAlignment="1">
      <alignment/>
    </xf>
    <xf numFmtId="166" fontId="0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166" fontId="34" fillId="0" borderId="36" xfId="0" applyNumberFormat="1" applyFont="1" applyBorder="1" applyAlignment="1">
      <alignment/>
    </xf>
    <xf numFmtId="0" fontId="31" fillId="0" borderId="36" xfId="0" applyFont="1" applyBorder="1" applyAlignment="1" quotePrefix="1">
      <alignment horizontal="left"/>
    </xf>
    <xf numFmtId="0" fontId="31" fillId="0" borderId="36" xfId="0" applyFont="1" applyBorder="1" applyAlignment="1" quotePrefix="1">
      <alignment/>
    </xf>
    <xf numFmtId="0" fontId="34" fillId="0" borderId="36" xfId="0" applyFont="1" applyBorder="1" applyAlignment="1">
      <alignment/>
    </xf>
    <xf numFmtId="0" fontId="34" fillId="0" borderId="44" xfId="0" applyFont="1" applyBorder="1" applyAlignment="1">
      <alignment/>
    </xf>
    <xf numFmtId="0" fontId="31" fillId="0" borderId="36" xfId="0" applyFont="1" applyBorder="1" applyAlignment="1">
      <alignment wrapText="1"/>
    </xf>
    <xf numFmtId="0" fontId="31" fillId="0" borderId="36" xfId="0" applyFont="1" applyBorder="1" applyAlignment="1">
      <alignment horizontal="left"/>
    </xf>
    <xf numFmtId="166" fontId="31" fillId="47" borderId="36" xfId="0" applyNumberFormat="1" applyFont="1" applyFill="1" applyBorder="1" applyAlignment="1">
      <alignment/>
    </xf>
    <xf numFmtId="0" fontId="31" fillId="47" borderId="37" xfId="0" applyFont="1" applyFill="1" applyBorder="1" applyAlignment="1">
      <alignment/>
    </xf>
    <xf numFmtId="0" fontId="31" fillId="47" borderId="44" xfId="0" applyFont="1" applyFill="1" applyBorder="1" applyAlignment="1">
      <alignment/>
    </xf>
    <xf numFmtId="0" fontId="31" fillId="47" borderId="36" xfId="0" applyFont="1" applyFill="1" applyBorder="1" applyAlignment="1">
      <alignment/>
    </xf>
    <xf numFmtId="166" fontId="32" fillId="47" borderId="36" xfId="0" applyNumberFormat="1" applyFont="1" applyFill="1" applyBorder="1" applyAlignment="1">
      <alignment/>
    </xf>
    <xf numFmtId="0" fontId="31" fillId="47" borderId="0" xfId="0" applyFont="1" applyFill="1" applyAlignment="1">
      <alignment/>
    </xf>
    <xf numFmtId="0" fontId="25" fillId="0" borderId="36" xfId="0" applyFont="1" applyBorder="1" applyAlignment="1">
      <alignment/>
    </xf>
    <xf numFmtId="166" fontId="25" fillId="0" borderId="36" xfId="0" applyNumberFormat="1" applyFont="1" applyBorder="1" applyAlignment="1">
      <alignment/>
    </xf>
    <xf numFmtId="166" fontId="0" fillId="0" borderId="0" xfId="0" applyNumberFormat="1" applyAlignment="1">
      <alignment/>
    </xf>
    <xf numFmtId="3" fontId="26" fillId="0" borderId="45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2" fontId="32" fillId="0" borderId="36" xfId="0" applyNumberFormat="1" applyFont="1" applyBorder="1" applyAlignment="1">
      <alignment/>
    </xf>
    <xf numFmtId="0" fontId="34" fillId="0" borderId="16" xfId="0" applyFont="1" applyBorder="1" applyAlignment="1">
      <alignment horizontal="center" vertical="center" wrapText="1"/>
    </xf>
    <xf numFmtId="0" fontId="21" fillId="0" borderId="44" xfId="0" applyFont="1" applyBorder="1" applyAlignment="1">
      <alignment/>
    </xf>
    <xf numFmtId="0" fontId="26" fillId="0" borderId="44" xfId="0" applyFont="1" applyBorder="1" applyAlignment="1" quotePrefix="1">
      <alignment horizontal="left"/>
    </xf>
    <xf numFmtId="0" fontId="21" fillId="0" borderId="44" xfId="0" applyFont="1" applyBorder="1" applyAlignment="1">
      <alignment/>
    </xf>
    <xf numFmtId="0" fontId="0" fillId="0" borderId="23" xfId="0" applyBorder="1" applyAlignment="1">
      <alignment/>
    </xf>
    <xf numFmtId="0" fontId="31" fillId="0" borderId="23" xfId="0" applyFont="1" applyBorder="1" applyAlignment="1">
      <alignment horizontal="center" vertical="center" wrapText="1"/>
    </xf>
    <xf numFmtId="166" fontId="26" fillId="0" borderId="23" xfId="0" applyNumberFormat="1" applyFont="1" applyBorder="1" applyAlignment="1">
      <alignment/>
    </xf>
    <xf numFmtId="166" fontId="21" fillId="0" borderId="23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26" fillId="0" borderId="44" xfId="0" applyFont="1" applyBorder="1" applyAlignment="1" quotePrefix="1">
      <alignment/>
    </xf>
    <xf numFmtId="0" fontId="0" fillId="0" borderId="26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1" fillId="0" borderId="37" xfId="0" applyFont="1" applyFill="1" applyBorder="1" applyAlignment="1">
      <alignment/>
    </xf>
    <xf numFmtId="0" fontId="31" fillId="0" borderId="44" xfId="0" applyFont="1" applyFill="1" applyBorder="1" applyAlignment="1">
      <alignment/>
    </xf>
    <xf numFmtId="0" fontId="31" fillId="0" borderId="36" xfId="0" applyFont="1" applyFill="1" applyBorder="1" applyAlignment="1">
      <alignment/>
    </xf>
    <xf numFmtId="0" fontId="31" fillId="0" borderId="36" xfId="0" applyFont="1" applyFill="1" applyBorder="1" applyAlignment="1" quotePrefix="1">
      <alignment/>
    </xf>
    <xf numFmtId="166" fontId="31" fillId="0" borderId="36" xfId="0" applyNumberFormat="1" applyFont="1" applyFill="1" applyBorder="1" applyAlignment="1">
      <alignment/>
    </xf>
    <xf numFmtId="166" fontId="32" fillId="0" borderId="36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25" fillId="0" borderId="36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5" fillId="0" borderId="36" xfId="0" applyFont="1" applyFill="1" applyBorder="1" applyAlignment="1">
      <alignment/>
    </xf>
    <xf numFmtId="166" fontId="33" fillId="0" borderId="21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/>
    </xf>
    <xf numFmtId="166" fontId="25" fillId="0" borderId="36" xfId="0" applyNumberFormat="1" applyFont="1" applyFill="1" applyBorder="1" applyAlignment="1">
      <alignment/>
    </xf>
    <xf numFmtId="166" fontId="34" fillId="0" borderId="36" xfId="0" applyNumberFormat="1" applyFont="1" applyFill="1" applyBorder="1" applyAlignment="1">
      <alignment/>
    </xf>
    <xf numFmtId="0" fontId="26" fillId="0" borderId="44" xfId="0" applyFont="1" applyBorder="1" applyAlignment="1" quotePrefix="1">
      <alignment/>
    </xf>
    <xf numFmtId="166" fontId="0" fillId="0" borderId="52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166" fontId="0" fillId="0" borderId="53" xfId="0" applyNumberFormat="1" applyFont="1" applyBorder="1" applyAlignment="1">
      <alignment/>
    </xf>
    <xf numFmtId="0" fontId="0" fillId="0" borderId="36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16" xfId="0" applyFont="1" applyBorder="1" applyAlignment="1">
      <alignment/>
    </xf>
    <xf numFmtId="0" fontId="23" fillId="0" borderId="54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3" fontId="22" fillId="0" borderId="55" xfId="0" applyNumberFormat="1" applyFont="1" applyFill="1" applyBorder="1" applyAlignment="1">
      <alignment horizontal="right" vertical="center"/>
    </xf>
    <xf numFmtId="3" fontId="22" fillId="0" borderId="50" xfId="0" applyNumberFormat="1" applyFont="1" applyFill="1" applyBorder="1" applyAlignment="1">
      <alignment horizontal="right" vertical="center"/>
    </xf>
    <xf numFmtId="3" fontId="22" fillId="0" borderId="51" xfId="0" applyNumberFormat="1" applyFont="1" applyFill="1" applyBorder="1" applyAlignment="1">
      <alignment horizontal="right" vertical="center"/>
    </xf>
    <xf numFmtId="3" fontId="23" fillId="0" borderId="35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56" xfId="0" applyNumberFormat="1" applyFont="1" applyFill="1" applyBorder="1" applyAlignment="1">
      <alignment horizontal="right" vertical="center"/>
    </xf>
    <xf numFmtId="0" fontId="22" fillId="0" borderId="57" xfId="0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3" fontId="22" fillId="0" borderId="60" xfId="0" applyNumberFormat="1" applyFont="1" applyFill="1" applyBorder="1" applyAlignment="1">
      <alignment horizontal="right" vertical="center"/>
    </xf>
    <xf numFmtId="3" fontId="22" fillId="0" borderId="61" xfId="0" applyNumberFormat="1" applyFont="1" applyFill="1" applyBorder="1" applyAlignment="1">
      <alignment horizontal="right" vertical="center"/>
    </xf>
    <xf numFmtId="3" fontId="22" fillId="0" borderId="6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31" fillId="0" borderId="0" xfId="0" applyFont="1" applyBorder="1" applyAlignment="1">
      <alignment/>
    </xf>
    <xf numFmtId="0" fontId="28" fillId="0" borderId="0" xfId="0" applyFont="1" applyAlignment="1">
      <alignment/>
    </xf>
    <xf numFmtId="0" fontId="31" fillId="0" borderId="16" xfId="0" applyFont="1" applyBorder="1" applyAlignment="1">
      <alignment horizontal="center"/>
    </xf>
    <xf numFmtId="166" fontId="33" fillId="0" borderId="36" xfId="0" applyNumberFormat="1" applyFont="1" applyBorder="1" applyAlignment="1">
      <alignment/>
    </xf>
    <xf numFmtId="0" fontId="25" fillId="0" borderId="0" xfId="0" applyFont="1" applyAlignment="1">
      <alignment horizontal="left"/>
    </xf>
    <xf numFmtId="166" fontId="0" fillId="0" borderId="0" xfId="0" applyNumberFormat="1" applyFont="1" applyBorder="1" applyAlignment="1">
      <alignment/>
    </xf>
    <xf numFmtId="166" fontId="21" fillId="0" borderId="23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32" fillId="0" borderId="16" xfId="0" applyFont="1" applyBorder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166" fontId="21" fillId="0" borderId="23" xfId="0" applyNumberFormat="1" applyFont="1" applyFill="1" applyBorder="1" applyAlignment="1">
      <alignment/>
    </xf>
    <xf numFmtId="166" fontId="26" fillId="0" borderId="23" xfId="0" applyNumberFormat="1" applyFont="1" applyFill="1" applyBorder="1" applyAlignment="1">
      <alignment/>
    </xf>
    <xf numFmtId="166" fontId="0" fillId="0" borderId="23" xfId="0" applyNumberFormat="1" applyFont="1" applyFill="1" applyBorder="1" applyAlignment="1">
      <alignment/>
    </xf>
    <xf numFmtId="166" fontId="21" fillId="0" borderId="23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3" fillId="0" borderId="34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0" fontId="22" fillId="0" borderId="59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/>
    </xf>
    <xf numFmtId="0" fontId="22" fillId="0" borderId="57" xfId="0" applyFont="1" applyFill="1" applyBorder="1" applyAlignment="1">
      <alignment horizontal="left" vertical="center"/>
    </xf>
    <xf numFmtId="0" fontId="22" fillId="0" borderId="55" xfId="0" applyFont="1" applyFill="1" applyBorder="1" applyAlignment="1">
      <alignment horizontal="left" vertical="center"/>
    </xf>
    <xf numFmtId="3" fontId="26" fillId="0" borderId="63" xfId="0" applyNumberFormat="1" applyFont="1" applyFill="1" applyBorder="1" applyAlignment="1">
      <alignment horizontal="center" vertical="center" wrapText="1"/>
    </xf>
    <xf numFmtId="3" fontId="26" fillId="0" borderId="64" xfId="0" applyNumberFormat="1" applyFont="1" applyFill="1" applyBorder="1" applyAlignment="1">
      <alignment horizontal="center" vertical="center" wrapText="1"/>
    </xf>
    <xf numFmtId="3" fontId="26" fillId="0" borderId="65" xfId="0" applyNumberFormat="1" applyFont="1" applyFill="1" applyBorder="1" applyAlignment="1">
      <alignment horizontal="center" vertical="center" wrapText="1"/>
    </xf>
    <xf numFmtId="3" fontId="26" fillId="0" borderId="66" xfId="0" applyNumberFormat="1" applyFont="1" applyFill="1" applyBorder="1" applyAlignment="1">
      <alignment horizontal="center" vertical="center" wrapText="1"/>
    </xf>
    <xf numFmtId="3" fontId="26" fillId="0" borderId="49" xfId="0" applyNumberFormat="1" applyFont="1" applyFill="1" applyBorder="1" applyAlignment="1">
      <alignment horizontal="center" vertical="center" wrapText="1"/>
    </xf>
    <xf numFmtId="3" fontId="26" fillId="0" borderId="67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top"/>
    </xf>
    <xf numFmtId="0" fontId="23" fillId="0" borderId="68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70" xfId="0" applyFill="1" applyBorder="1" applyAlignment="1">
      <alignment horizontal="right"/>
    </xf>
    <xf numFmtId="0" fontId="0" fillId="0" borderId="0" xfId="0" applyAlignment="1">
      <alignment/>
    </xf>
    <xf numFmtId="0" fontId="36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36" xfId="0" applyBorder="1" applyAlignment="1">
      <alignment/>
    </xf>
    <xf numFmtId="0" fontId="31" fillId="0" borderId="36" xfId="0" applyFont="1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/>
    </xf>
    <xf numFmtId="0" fontId="31" fillId="0" borderId="37" xfId="0" applyFont="1" applyBorder="1" applyAlignment="1">
      <alignment horizontal="center" vertical="center"/>
    </xf>
    <xf numFmtId="0" fontId="31" fillId="0" borderId="37" xfId="0" applyFont="1" applyBorder="1" applyAlignment="1">
      <alignment/>
    </xf>
    <xf numFmtId="0" fontId="31" fillId="0" borderId="16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0" fillId="0" borderId="16" xfId="0" applyBorder="1" applyAlignment="1">
      <alignment/>
    </xf>
  </cellXfs>
  <cellStyles count="132">
    <cellStyle name="Normal" xfId="0"/>
    <cellStyle name="20% - 1. jelölőszín" xfId="15"/>
    <cellStyle name="20% - 1. jelölőszín 2" xfId="16"/>
    <cellStyle name="20% - 1. jelölőszín 3" xfId="17"/>
    <cellStyle name="20% - 2. jelölőszín" xfId="18"/>
    <cellStyle name="20% - 2. jelölőszín 2" xfId="19"/>
    <cellStyle name="20% - 2. jelölőszín 3" xfId="20"/>
    <cellStyle name="20% - 3. jelölőszín" xfId="21"/>
    <cellStyle name="20% - 3. jelölőszín 2" xfId="22"/>
    <cellStyle name="20% - 3. jelölőszín 3" xfId="23"/>
    <cellStyle name="20% - 4. jelölőszín" xfId="24"/>
    <cellStyle name="20% - 4. jelölőszín 2" xfId="25"/>
    <cellStyle name="20% - 4. jelölőszín 3" xfId="26"/>
    <cellStyle name="20% - 5. jelölőszín" xfId="27"/>
    <cellStyle name="20% - 5. jelölőszín 2" xfId="28"/>
    <cellStyle name="20% - 5. jelölőszín 3" xfId="29"/>
    <cellStyle name="20% - 6. jelölőszín" xfId="30"/>
    <cellStyle name="20% - 6. jelölőszín 2" xfId="31"/>
    <cellStyle name="20% - 6. jelölőszín 3" xfId="32"/>
    <cellStyle name="40% - 1. jelölőszín" xfId="33"/>
    <cellStyle name="40% - 1. jelölőszín 2" xfId="34"/>
    <cellStyle name="40% - 1. jelölőszín 3" xfId="35"/>
    <cellStyle name="40% - 2. jelölőszín" xfId="36"/>
    <cellStyle name="40% - 2. jelölőszín 2" xfId="37"/>
    <cellStyle name="40% - 2. jelölőszín 3" xfId="38"/>
    <cellStyle name="40% - 3. jelölőszín" xfId="39"/>
    <cellStyle name="40% - 3. jelölőszín 2" xfId="40"/>
    <cellStyle name="40% - 3. jelölőszín 3" xfId="41"/>
    <cellStyle name="40% - 4. jelölőszín" xfId="42"/>
    <cellStyle name="40% - 4. jelölőszín 2" xfId="43"/>
    <cellStyle name="40% - 4. jelölőszín 3" xfId="44"/>
    <cellStyle name="40% - 5. jelölőszín" xfId="45"/>
    <cellStyle name="40% - 5. jelölőszín 2" xfId="46"/>
    <cellStyle name="40% - 5. jelölőszín 3" xfId="47"/>
    <cellStyle name="40% - 6. jelölőszín" xfId="48"/>
    <cellStyle name="40% - 6. jelölőszín 2" xfId="49"/>
    <cellStyle name="40% - 6. jelölőszín 3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Bevitel" xfId="63"/>
    <cellStyle name="Bevitel 2" xfId="64"/>
    <cellStyle name="Cím" xfId="65"/>
    <cellStyle name="Cím 2" xfId="66"/>
    <cellStyle name="Címsor 1" xfId="67"/>
    <cellStyle name="Címsor 1 2" xfId="68"/>
    <cellStyle name="Címsor 2" xfId="69"/>
    <cellStyle name="Címsor 2 2" xfId="70"/>
    <cellStyle name="Címsor 3" xfId="71"/>
    <cellStyle name="Címsor 3 2" xfId="72"/>
    <cellStyle name="Címsor 4" xfId="73"/>
    <cellStyle name="Címsor 4 2" xfId="74"/>
    <cellStyle name="Comma0" xfId="75"/>
    <cellStyle name="Comma0 2" xfId="76"/>
    <cellStyle name="Ellenőrzőcella" xfId="77"/>
    <cellStyle name="Ellenőrzőcella 2" xfId="78"/>
    <cellStyle name="Comma" xfId="79"/>
    <cellStyle name="Comma [0]" xfId="80"/>
    <cellStyle name="Ezres 2" xfId="81"/>
    <cellStyle name="Ezres 3" xfId="82"/>
    <cellStyle name="Ezres 4" xfId="83"/>
    <cellStyle name="Ezres 5" xfId="84"/>
    <cellStyle name="Ezres 6" xfId="85"/>
    <cellStyle name="Ezres 7" xfId="86"/>
    <cellStyle name="Figyelmeztetés" xfId="87"/>
    <cellStyle name="Figyelmeztetés 2" xfId="88"/>
    <cellStyle name="Hyperlink" xfId="89"/>
    <cellStyle name="Hivatkozott cella" xfId="90"/>
    <cellStyle name="Hivatkozott cella 2" xfId="91"/>
    <cellStyle name="Jegyzet" xfId="92"/>
    <cellStyle name="Jegyzet 2" xfId="93"/>
    <cellStyle name="Jelölőszín (1)" xfId="94"/>
    <cellStyle name="Jelölőszín (1) 2" xfId="95"/>
    <cellStyle name="Jelölőszín (2)" xfId="96"/>
    <cellStyle name="Jelölőszín (2) 2" xfId="97"/>
    <cellStyle name="Jelölőszín (3)" xfId="98"/>
    <cellStyle name="Jelölőszín (3) 2" xfId="99"/>
    <cellStyle name="Jelölőszín (4)" xfId="100"/>
    <cellStyle name="Jelölőszín (4) 2" xfId="101"/>
    <cellStyle name="Jelölőszín (5)" xfId="102"/>
    <cellStyle name="Jelölőszín (5) 2" xfId="103"/>
    <cellStyle name="Jelölőszín (6)" xfId="104"/>
    <cellStyle name="Jelölőszín (6) 2" xfId="105"/>
    <cellStyle name="Jó" xfId="106"/>
    <cellStyle name="Jó 2" xfId="107"/>
    <cellStyle name="Kimenet" xfId="108"/>
    <cellStyle name="Kimenet 2" xfId="109"/>
    <cellStyle name="Followed Hyperlink" xfId="110"/>
    <cellStyle name="Magyarázó szöveg" xfId="111"/>
    <cellStyle name="Magyarázó szöveg 2" xfId="112"/>
    <cellStyle name="Normál 10" xfId="113"/>
    <cellStyle name="Normál 2" xfId="114"/>
    <cellStyle name="Normál 2 2" xfId="115"/>
    <cellStyle name="Normál 2 3" xfId="116"/>
    <cellStyle name="Normál 2 3 2" xfId="117"/>
    <cellStyle name="Normál 2 4" xfId="118"/>
    <cellStyle name="Normál 2_25.m kiemelt üzemelés" xfId="119"/>
    <cellStyle name="Normál 3" xfId="120"/>
    <cellStyle name="Normál 3 2" xfId="121"/>
    <cellStyle name="Normál 4" xfId="122"/>
    <cellStyle name="Normál 5" xfId="123"/>
    <cellStyle name="Normál 5 2" xfId="124"/>
    <cellStyle name="Normál 6" xfId="125"/>
    <cellStyle name="Normál 7" xfId="126"/>
    <cellStyle name="Normál 8" xfId="127"/>
    <cellStyle name="Normál 9" xfId="128"/>
    <cellStyle name="Összesen" xfId="129"/>
    <cellStyle name="Összesen 2" xfId="130"/>
    <cellStyle name="Currency" xfId="131"/>
    <cellStyle name="Currency [0]" xfId="132"/>
    <cellStyle name="Pénznem 2" xfId="133"/>
    <cellStyle name="Pénznem 3" xfId="134"/>
    <cellStyle name="Rossz" xfId="135"/>
    <cellStyle name="Rossz 2" xfId="136"/>
    <cellStyle name="Semleges" xfId="137"/>
    <cellStyle name="Semleges 2" xfId="138"/>
    <cellStyle name="Számítás" xfId="139"/>
    <cellStyle name="Számítás 2" xfId="140"/>
    <cellStyle name="Percent" xfId="141"/>
    <cellStyle name="Százalék 2" xfId="142"/>
    <cellStyle name="Százalék 2 2" xfId="143"/>
    <cellStyle name="Százalék 2_25.m kiemelt üzemelés" xfId="144"/>
    <cellStyle name="Százalék 3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&#205;V\_testuletek\kepviselo_testulet\2023\2023.06.28.%20rendes\El&#337;terjeszt&#233;sek\_elt_ktg_m&#243;d_1\2023_ktgv_I.m&#243;d_mell&#233;kletek%20egyb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Összesen bev.-kiad"/>
      <sheetName val="2.Önkorm.bev.-kiad"/>
      <sheetName val="3.Önkorm.bev.-kiad részletes"/>
      <sheetName val="4. Önkormányzat felhalmozás"/>
      <sheetName val="5.PH.bev.-kiad"/>
      <sheetName val="6.PH.bev.-kiad részletes"/>
      <sheetName val="7.INT.bev.-kiad"/>
      <sheetName val="8.INT bevételek"/>
      <sheetName val="9.INT kiadások"/>
      <sheetName val="10.Pályázatok"/>
      <sheetName val="11.Tartalékok"/>
      <sheetName val="Munka1"/>
    </sheetNames>
    <sheetDataSet>
      <sheetData sheetId="7">
        <row r="9">
          <cell r="F9">
            <v>28699000</v>
          </cell>
          <cell r="G9">
            <v>350144307</v>
          </cell>
          <cell r="H9">
            <v>1732975</v>
          </cell>
        </row>
        <row r="14">
          <cell r="F14">
            <v>0</v>
          </cell>
          <cell r="G14">
            <v>0</v>
          </cell>
        </row>
      </sheetData>
      <sheetData sheetId="8">
        <row r="9">
          <cell r="F9">
            <v>33485116</v>
          </cell>
          <cell r="G9">
            <v>116506655</v>
          </cell>
          <cell r="J9">
            <v>1314450</v>
          </cell>
        </row>
        <row r="14">
          <cell r="E14">
            <v>0</v>
          </cell>
          <cell r="F14">
            <v>0</v>
          </cell>
          <cell r="G14">
            <v>0</v>
          </cell>
          <cell r="J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J59"/>
  <sheetViews>
    <sheetView showZeros="0" zoomScaleSheetLayoutView="100" zoomScalePageLayoutView="0" workbookViewId="0" topLeftCell="A1">
      <selection activeCell="F38" sqref="F38"/>
    </sheetView>
  </sheetViews>
  <sheetFormatPr defaultColWidth="9.140625" defaultRowHeight="15"/>
  <cols>
    <col min="1" max="1" width="9.140625" style="21" customWidth="1"/>
    <col min="2" max="2" width="60.7109375" style="21" customWidth="1"/>
    <col min="3" max="4" width="9.140625" style="21" customWidth="1"/>
    <col min="5" max="5" width="34.28125" style="21" bestFit="1" customWidth="1"/>
    <col min="6" max="9" width="20.7109375" style="24" customWidth="1"/>
    <col min="10" max="16384" width="9.140625" style="21" customWidth="1"/>
  </cols>
  <sheetData>
    <row r="1" spans="1:9" s="42" customFormat="1" ht="11.25" customHeight="1">
      <c r="A1" s="192" t="s">
        <v>569</v>
      </c>
      <c r="B1" s="192"/>
      <c r="C1" s="192"/>
      <c r="D1" s="192"/>
      <c r="E1" s="192"/>
      <c r="F1" s="192"/>
      <c r="G1" s="192"/>
      <c r="H1" s="192"/>
      <c r="I1" s="192"/>
    </row>
    <row r="2" spans="1:9" ht="14.25" customHeight="1" hidden="1">
      <c r="A2" s="192" t="s">
        <v>545</v>
      </c>
      <c r="B2" s="192"/>
      <c r="C2" s="192"/>
      <c r="D2" s="192"/>
      <c r="E2" s="192"/>
      <c r="F2" s="192"/>
      <c r="G2" s="192"/>
      <c r="H2" s="192"/>
      <c r="I2" s="192"/>
    </row>
    <row r="3" spans="1:9" ht="14.25" customHeight="1">
      <c r="A3" s="205" t="s">
        <v>546</v>
      </c>
      <c r="B3" s="205"/>
      <c r="C3" s="205"/>
      <c r="D3" s="205"/>
      <c r="E3" s="205"/>
      <c r="F3" s="205"/>
      <c r="G3" s="205"/>
      <c r="H3" s="205"/>
      <c r="I3" s="205"/>
    </row>
    <row r="4" spans="1:9" s="43" customFormat="1" ht="31.5" customHeight="1">
      <c r="A4" s="208" t="s">
        <v>517</v>
      </c>
      <c r="B4" s="208"/>
      <c r="C4" s="208"/>
      <c r="D4" s="208"/>
      <c r="E4" s="208"/>
      <c r="F4" s="208"/>
      <c r="G4" s="208"/>
      <c r="H4" s="208"/>
      <c r="I4" s="208"/>
    </row>
    <row r="5" spans="1:9" ht="15.75" thickBot="1">
      <c r="A5" s="209" t="s">
        <v>16</v>
      </c>
      <c r="B5" s="210"/>
      <c r="C5" s="210"/>
      <c r="D5" s="210"/>
      <c r="E5" s="210"/>
      <c r="F5" s="210"/>
      <c r="G5" s="210"/>
      <c r="H5" s="210"/>
      <c r="I5" s="210"/>
    </row>
    <row r="6" spans="1:9" ht="15">
      <c r="A6" s="183" t="s">
        <v>101</v>
      </c>
      <c r="B6" s="186" t="s">
        <v>17</v>
      </c>
      <c r="C6" s="186" t="s">
        <v>18</v>
      </c>
      <c r="D6" s="189" t="s">
        <v>19</v>
      </c>
      <c r="E6" s="206" t="s">
        <v>548</v>
      </c>
      <c r="F6" s="199" t="s">
        <v>547</v>
      </c>
      <c r="G6" s="200"/>
      <c r="H6" s="200"/>
      <c r="I6" s="201"/>
    </row>
    <row r="7" spans="1:9" ht="15">
      <c r="A7" s="184"/>
      <c r="B7" s="187"/>
      <c r="C7" s="187"/>
      <c r="D7" s="190"/>
      <c r="E7" s="207"/>
      <c r="F7" s="202"/>
      <c r="G7" s="203"/>
      <c r="H7" s="203"/>
      <c r="I7" s="204"/>
    </row>
    <row r="8" spans="1:9" ht="30.75" customHeight="1" thickBot="1">
      <c r="A8" s="185"/>
      <c r="B8" s="188"/>
      <c r="C8" s="188"/>
      <c r="D8" s="191"/>
      <c r="E8" s="152"/>
      <c r="F8" s="53" t="s">
        <v>102</v>
      </c>
      <c r="G8" s="54" t="s">
        <v>103</v>
      </c>
      <c r="H8" s="54" t="s">
        <v>104</v>
      </c>
      <c r="I8" s="55" t="s">
        <v>105</v>
      </c>
    </row>
    <row r="9" spans="1:9" ht="15">
      <c r="A9" s="3" t="s">
        <v>0</v>
      </c>
      <c r="B9" s="4" t="s">
        <v>22</v>
      </c>
      <c r="C9" s="5" t="s">
        <v>23</v>
      </c>
      <c r="D9" s="6" t="s">
        <v>24</v>
      </c>
      <c r="E9" s="154">
        <v>427794683</v>
      </c>
      <c r="F9" s="56">
        <v>444074453</v>
      </c>
      <c r="G9" s="57"/>
      <c r="H9" s="57"/>
      <c r="I9" s="58">
        <f>SUM(F9:H9)</f>
        <v>444074453</v>
      </c>
    </row>
    <row r="10" spans="1:9" ht="15">
      <c r="A10" s="7" t="s">
        <v>1</v>
      </c>
      <c r="B10" s="8" t="s">
        <v>28</v>
      </c>
      <c r="C10" s="9" t="s">
        <v>29</v>
      </c>
      <c r="D10" s="10" t="s">
        <v>30</v>
      </c>
      <c r="E10" s="155">
        <v>1149301283</v>
      </c>
      <c r="F10" s="59">
        <v>1149301283</v>
      </c>
      <c r="G10" s="60">
        <v>0</v>
      </c>
      <c r="H10" s="60"/>
      <c r="I10" s="61">
        <f aca="true" t="shared" si="0" ref="I10:I15">SUM(F10:H10)</f>
        <v>1149301283</v>
      </c>
    </row>
    <row r="11" spans="1:9" ht="15">
      <c r="A11" s="7" t="s">
        <v>2</v>
      </c>
      <c r="B11" s="8" t="s">
        <v>33</v>
      </c>
      <c r="C11" s="9" t="s">
        <v>34</v>
      </c>
      <c r="D11" s="10" t="s">
        <v>35</v>
      </c>
      <c r="E11" s="155">
        <v>293150000</v>
      </c>
      <c r="F11" s="59">
        <v>293150000</v>
      </c>
      <c r="G11" s="60"/>
      <c r="H11" s="60"/>
      <c r="I11" s="61">
        <f t="shared" si="0"/>
        <v>293150000</v>
      </c>
    </row>
    <row r="12" spans="1:9" ht="15">
      <c r="A12" s="7" t="s">
        <v>3</v>
      </c>
      <c r="B12" s="8" t="s">
        <v>39</v>
      </c>
      <c r="C12" s="9" t="s">
        <v>40</v>
      </c>
      <c r="D12" s="10" t="s">
        <v>41</v>
      </c>
      <c r="E12" s="155">
        <v>72596000</v>
      </c>
      <c r="F12" s="59">
        <v>71096000</v>
      </c>
      <c r="G12" s="60">
        <v>1500000</v>
      </c>
      <c r="H12" s="60"/>
      <c r="I12" s="61">
        <f t="shared" si="0"/>
        <v>72596000</v>
      </c>
    </row>
    <row r="13" spans="1:9" ht="15">
      <c r="A13" s="7" t="s">
        <v>4</v>
      </c>
      <c r="B13" s="8" t="s">
        <v>45</v>
      </c>
      <c r="C13" s="9" t="s">
        <v>46</v>
      </c>
      <c r="D13" s="10" t="s">
        <v>47</v>
      </c>
      <c r="E13" s="155">
        <v>121000000</v>
      </c>
      <c r="F13" s="59">
        <v>121000000</v>
      </c>
      <c r="G13" s="60"/>
      <c r="H13" s="60"/>
      <c r="I13" s="61">
        <f t="shared" si="0"/>
        <v>121000000</v>
      </c>
    </row>
    <row r="14" spans="1:9" ht="15">
      <c r="A14" s="7" t="s">
        <v>5</v>
      </c>
      <c r="B14" s="8" t="s">
        <v>51</v>
      </c>
      <c r="C14" s="9" t="s">
        <v>52</v>
      </c>
      <c r="D14" s="10" t="s">
        <v>53</v>
      </c>
      <c r="E14" s="155">
        <v>0</v>
      </c>
      <c r="F14" s="59">
        <v>199000</v>
      </c>
      <c r="G14" s="60"/>
      <c r="H14" s="60"/>
      <c r="I14" s="61">
        <f t="shared" si="0"/>
        <v>199000</v>
      </c>
    </row>
    <row r="15" spans="1:9" ht="15.75" thickBot="1">
      <c r="A15" s="11" t="s">
        <v>6</v>
      </c>
      <c r="B15" s="12" t="s">
        <v>57</v>
      </c>
      <c r="C15" s="13" t="s">
        <v>58</v>
      </c>
      <c r="D15" s="14" t="s">
        <v>59</v>
      </c>
      <c r="E15" s="156">
        <v>92000000</v>
      </c>
      <c r="F15" s="62">
        <v>95000000</v>
      </c>
      <c r="G15" s="63"/>
      <c r="H15" s="63"/>
      <c r="I15" s="146">
        <f t="shared" si="0"/>
        <v>95000000</v>
      </c>
    </row>
    <row r="16" spans="1:9" ht="15.75" thickBot="1">
      <c r="A16" s="22" t="s">
        <v>7</v>
      </c>
      <c r="B16" s="38" t="s">
        <v>66</v>
      </c>
      <c r="C16" s="39"/>
      <c r="D16" s="40"/>
      <c r="E16" s="157">
        <v>2155841966</v>
      </c>
      <c r="F16" s="65">
        <f>SUM(F9:F15)</f>
        <v>2173820736</v>
      </c>
      <c r="G16" s="66">
        <f>SUM(G9:G15)</f>
        <v>1500000</v>
      </c>
      <c r="H16" s="66">
        <f>SUM(H9:H15)</f>
        <v>0</v>
      </c>
      <c r="I16" s="67">
        <f>SUM(I9:I15)</f>
        <v>2175320736</v>
      </c>
    </row>
    <row r="17" spans="1:9" ht="15">
      <c r="A17" s="3" t="s">
        <v>8</v>
      </c>
      <c r="B17" s="28" t="s">
        <v>106</v>
      </c>
      <c r="C17" s="5" t="s">
        <v>68</v>
      </c>
      <c r="D17" s="6" t="s">
        <v>69</v>
      </c>
      <c r="E17" s="154">
        <v>0</v>
      </c>
      <c r="F17" s="68"/>
      <c r="G17" s="69"/>
      <c r="H17" s="69"/>
      <c r="I17" s="147">
        <f aca="true" t="shared" si="1" ref="I17:I22">SUM(F17:H17)</f>
        <v>0</v>
      </c>
    </row>
    <row r="18" spans="1:9" ht="15">
      <c r="A18" s="7" t="s">
        <v>9</v>
      </c>
      <c r="B18" s="15" t="s">
        <v>72</v>
      </c>
      <c r="C18" s="9" t="s">
        <v>73</v>
      </c>
      <c r="D18" s="10" t="s">
        <v>74</v>
      </c>
      <c r="E18" s="155">
        <v>0</v>
      </c>
      <c r="F18" s="59"/>
      <c r="G18" s="60"/>
      <c r="H18" s="60"/>
      <c r="I18" s="112">
        <f t="shared" si="1"/>
        <v>0</v>
      </c>
    </row>
    <row r="19" spans="1:9" ht="15">
      <c r="A19" s="7" t="s">
        <v>10</v>
      </c>
      <c r="B19" s="15" t="s">
        <v>78</v>
      </c>
      <c r="C19" s="9" t="s">
        <v>79</v>
      </c>
      <c r="D19" s="10" t="s">
        <v>80</v>
      </c>
      <c r="E19" s="155">
        <v>104060074</v>
      </c>
      <c r="F19" s="59">
        <v>104060074</v>
      </c>
      <c r="G19" s="60"/>
      <c r="H19" s="60"/>
      <c r="I19" s="112">
        <f t="shared" si="1"/>
        <v>104060074</v>
      </c>
    </row>
    <row r="20" spans="1:9" ht="15">
      <c r="A20" s="11" t="s">
        <v>11</v>
      </c>
      <c r="B20" s="16" t="s">
        <v>84</v>
      </c>
      <c r="C20" s="13" t="s">
        <v>79</v>
      </c>
      <c r="D20" s="10" t="s">
        <v>80</v>
      </c>
      <c r="E20" s="155">
        <v>561335784</v>
      </c>
      <c r="F20" s="59">
        <f>'2.Önkorm.bev.-kiad'!F20</f>
        <v>561335784</v>
      </c>
      <c r="G20" s="60"/>
      <c r="H20" s="60"/>
      <c r="I20" s="112">
        <f t="shared" si="1"/>
        <v>561335784</v>
      </c>
    </row>
    <row r="21" spans="1:9" ht="15">
      <c r="A21" s="11" t="s">
        <v>12</v>
      </c>
      <c r="B21" s="16" t="s">
        <v>88</v>
      </c>
      <c r="C21" s="13" t="s">
        <v>89</v>
      </c>
      <c r="D21" s="10" t="s">
        <v>90</v>
      </c>
      <c r="E21" s="155">
        <v>0</v>
      </c>
      <c r="F21" s="59"/>
      <c r="G21" s="60"/>
      <c r="H21" s="60"/>
      <c r="I21" s="112">
        <f t="shared" si="1"/>
        <v>0</v>
      </c>
    </row>
    <row r="22" spans="1:9" ht="15">
      <c r="A22" s="7" t="s">
        <v>13</v>
      </c>
      <c r="B22" s="15" t="s">
        <v>85</v>
      </c>
      <c r="C22" s="9" t="s">
        <v>92</v>
      </c>
      <c r="D22" s="10" t="s">
        <v>93</v>
      </c>
      <c r="E22" s="155">
        <v>496428346.44</v>
      </c>
      <c r="F22" s="59">
        <v>484414096</v>
      </c>
      <c r="G22" s="60">
        <v>931280</v>
      </c>
      <c r="H22" s="60">
        <v>11082970</v>
      </c>
      <c r="I22" s="112">
        <f t="shared" si="1"/>
        <v>496428346</v>
      </c>
    </row>
    <row r="23" spans="1:9" ht="15.75" thickBot="1">
      <c r="A23" s="11" t="s">
        <v>14</v>
      </c>
      <c r="B23" s="16" t="s">
        <v>91</v>
      </c>
      <c r="C23" s="13" t="s">
        <v>92</v>
      </c>
      <c r="D23" s="10" t="s">
        <v>93</v>
      </c>
      <c r="E23" s="156">
        <v>-496428346</v>
      </c>
      <c r="F23" s="71">
        <v>-484414096</v>
      </c>
      <c r="G23" s="72">
        <v>-931280</v>
      </c>
      <c r="H23" s="72">
        <v>-11082970</v>
      </c>
      <c r="I23" s="112">
        <v>-496428346</v>
      </c>
    </row>
    <row r="24" spans="1:9" ht="15.75" thickBot="1">
      <c r="A24" s="22" t="s">
        <v>15</v>
      </c>
      <c r="B24" s="35" t="s">
        <v>94</v>
      </c>
      <c r="C24" s="36"/>
      <c r="D24" s="41"/>
      <c r="E24" s="157">
        <v>2821237824</v>
      </c>
      <c r="F24" s="65">
        <f>SUM(F16:F23)</f>
        <v>2839216594</v>
      </c>
      <c r="G24" s="66">
        <f>SUM(G16:G23)</f>
        <v>1500000</v>
      </c>
      <c r="H24" s="66">
        <f>SUM(H16:H22)</f>
        <v>11082970</v>
      </c>
      <c r="I24" s="111">
        <f>SUM(I16:I23)</f>
        <v>2840716594</v>
      </c>
    </row>
    <row r="25" spans="1:10" ht="15.75" thickBot="1">
      <c r="A25" s="29"/>
      <c r="B25" s="30"/>
      <c r="C25" s="30"/>
      <c r="D25" s="30"/>
      <c r="E25" s="158"/>
      <c r="F25" s="74"/>
      <c r="G25" s="74"/>
      <c r="H25" s="74"/>
      <c r="I25" s="74"/>
      <c r="J25" s="31"/>
    </row>
    <row r="26" spans="1:9" ht="15">
      <c r="A26" s="3" t="s">
        <v>0</v>
      </c>
      <c r="B26" s="197" t="s">
        <v>107</v>
      </c>
      <c r="C26" s="198"/>
      <c r="D26" s="32"/>
      <c r="E26" s="154">
        <v>897600757</v>
      </c>
      <c r="F26" s="56">
        <f>SUM(F9+F11+F12+F19+F14)</f>
        <v>912579527</v>
      </c>
      <c r="G26" s="57">
        <f>SUM(G12)</f>
        <v>1500000</v>
      </c>
      <c r="H26" s="57"/>
      <c r="I26" s="58">
        <f>SUM(F26:H26)</f>
        <v>914079527</v>
      </c>
    </row>
    <row r="27" spans="1:9" ht="15.75" thickBot="1">
      <c r="A27" s="11" t="s">
        <v>1</v>
      </c>
      <c r="B27" s="195" t="s">
        <v>108</v>
      </c>
      <c r="C27" s="196"/>
      <c r="D27" s="33"/>
      <c r="E27" s="156">
        <v>1923637067</v>
      </c>
      <c r="F27" s="62">
        <f>F10+F13+F20+F15</f>
        <v>1926637067</v>
      </c>
      <c r="G27" s="63"/>
      <c r="H27" s="63"/>
      <c r="I27" s="64">
        <f>SUM(F27:H27)</f>
        <v>1926637067</v>
      </c>
    </row>
    <row r="28" spans="1:9" ht="15.75" thickBot="1">
      <c r="A28" s="23"/>
      <c r="B28" s="193" t="s">
        <v>94</v>
      </c>
      <c r="C28" s="194"/>
      <c r="D28" s="34"/>
      <c r="E28" s="157">
        <v>2821237824</v>
      </c>
      <c r="F28" s="65">
        <f>SUM(F26:F27)</f>
        <v>2839216594</v>
      </c>
      <c r="G28" s="66">
        <f>SUM(G26)</f>
        <v>1500000</v>
      </c>
      <c r="H28" s="66"/>
      <c r="I28" s="66">
        <f>SUM(I26:I27)</f>
        <v>2840716594</v>
      </c>
    </row>
    <row r="29" spans="1:5" ht="15.75" thickBot="1">
      <c r="A29" s="17"/>
      <c r="B29" s="17"/>
      <c r="C29" s="17"/>
      <c r="D29" s="17"/>
      <c r="E29" s="17"/>
    </row>
    <row r="30" spans="1:5" ht="15" hidden="1">
      <c r="A30" s="17"/>
      <c r="B30" s="17"/>
      <c r="C30" s="17"/>
      <c r="D30" s="17"/>
      <c r="E30" s="17"/>
    </row>
    <row r="31" spans="1:5" ht="15" hidden="1">
      <c r="A31" s="17"/>
      <c r="B31" s="17"/>
      <c r="C31" s="17"/>
      <c r="D31" s="17"/>
      <c r="E31" s="17"/>
    </row>
    <row r="32" spans="1:5" ht="15" hidden="1">
      <c r="A32" s="17"/>
      <c r="B32" s="17"/>
      <c r="C32" s="17"/>
      <c r="D32" s="17"/>
      <c r="E32" s="17"/>
    </row>
    <row r="33" spans="1:5" ht="15" hidden="1">
      <c r="A33" s="17"/>
      <c r="B33" s="17"/>
      <c r="C33" s="17"/>
      <c r="D33" s="17"/>
      <c r="E33" s="17"/>
    </row>
    <row r="34" spans="1:9" ht="13.5" customHeight="1">
      <c r="A34" s="183" t="s">
        <v>101</v>
      </c>
      <c r="B34" s="186" t="s">
        <v>17</v>
      </c>
      <c r="C34" s="186" t="s">
        <v>18</v>
      </c>
      <c r="D34" s="189" t="s">
        <v>19</v>
      </c>
      <c r="E34" s="206" t="s">
        <v>548</v>
      </c>
      <c r="F34" s="199" t="s">
        <v>547</v>
      </c>
      <c r="G34" s="200"/>
      <c r="H34" s="200"/>
      <c r="I34" s="201"/>
    </row>
    <row r="35" spans="1:9" ht="15">
      <c r="A35" s="184"/>
      <c r="B35" s="187"/>
      <c r="C35" s="187"/>
      <c r="D35" s="190"/>
      <c r="E35" s="207"/>
      <c r="F35" s="202"/>
      <c r="G35" s="203"/>
      <c r="H35" s="203"/>
      <c r="I35" s="204"/>
    </row>
    <row r="36" spans="1:9" ht="15.75" thickBot="1">
      <c r="A36" s="185"/>
      <c r="B36" s="188"/>
      <c r="C36" s="188"/>
      <c r="D36" s="191"/>
      <c r="E36" s="152"/>
      <c r="F36" s="53" t="s">
        <v>102</v>
      </c>
      <c r="G36" s="54" t="s">
        <v>415</v>
      </c>
      <c r="H36" s="54" t="s">
        <v>104</v>
      </c>
      <c r="I36" s="55" t="s">
        <v>105</v>
      </c>
    </row>
    <row r="37" spans="1:9" ht="15">
      <c r="A37" s="3" t="s">
        <v>0</v>
      </c>
      <c r="B37" s="4" t="s">
        <v>25</v>
      </c>
      <c r="C37" s="5" t="s">
        <v>26</v>
      </c>
      <c r="D37" s="6" t="s">
        <v>27</v>
      </c>
      <c r="E37" s="154">
        <v>415712700</v>
      </c>
      <c r="F37" s="56">
        <v>403691137</v>
      </c>
      <c r="G37" s="57">
        <v>2400000</v>
      </c>
      <c r="H37" s="57">
        <v>9820563</v>
      </c>
      <c r="I37" s="58">
        <f>SUM(F37:H37)</f>
        <v>415911700</v>
      </c>
    </row>
    <row r="38" spans="1:9" ht="15">
      <c r="A38" s="7" t="s">
        <v>1</v>
      </c>
      <c r="B38" s="8" t="s">
        <v>109</v>
      </c>
      <c r="C38" s="9" t="s">
        <v>31</v>
      </c>
      <c r="D38" s="10" t="s">
        <v>32</v>
      </c>
      <c r="E38" s="155">
        <v>58604413</v>
      </c>
      <c r="F38" s="59">
        <v>56780327</v>
      </c>
      <c r="G38" s="60">
        <v>561680</v>
      </c>
      <c r="H38" s="60">
        <v>1262407</v>
      </c>
      <c r="I38" s="61">
        <f aca="true" t="shared" si="2" ref="I38:I50">SUM(F38:H38)</f>
        <v>58604414</v>
      </c>
    </row>
    <row r="39" spans="1:9" ht="15">
      <c r="A39" s="7" t="s">
        <v>2</v>
      </c>
      <c r="B39" s="8" t="s">
        <v>36</v>
      </c>
      <c r="C39" s="9" t="s">
        <v>37</v>
      </c>
      <c r="D39" s="10" t="s">
        <v>38</v>
      </c>
      <c r="E39" s="155">
        <v>594409054</v>
      </c>
      <c r="F39" s="59">
        <v>594938014</v>
      </c>
      <c r="G39" s="60">
        <v>5326509</v>
      </c>
      <c r="H39" s="60"/>
      <c r="I39" s="61">
        <f t="shared" si="2"/>
        <v>600264523</v>
      </c>
    </row>
    <row r="40" spans="1:9" ht="15">
      <c r="A40" s="7" t="s">
        <v>3</v>
      </c>
      <c r="B40" s="8" t="s">
        <v>42</v>
      </c>
      <c r="C40" s="9" t="s">
        <v>43</v>
      </c>
      <c r="D40" s="10" t="s">
        <v>44</v>
      </c>
      <c r="E40" s="155">
        <v>3500000</v>
      </c>
      <c r="F40" s="59">
        <f>'2.Önkorm.bev.-kiad'!F40</f>
        <v>1144000</v>
      </c>
      <c r="G40" s="60">
        <v>2356000</v>
      </c>
      <c r="H40" s="60"/>
      <c r="I40" s="61">
        <f t="shared" si="2"/>
        <v>3500000</v>
      </c>
    </row>
    <row r="41" spans="1:9" ht="15">
      <c r="A41" s="7" t="s">
        <v>4</v>
      </c>
      <c r="B41" s="8" t="s">
        <v>48</v>
      </c>
      <c r="C41" s="9" t="s">
        <v>49</v>
      </c>
      <c r="D41" s="10" t="s">
        <v>50</v>
      </c>
      <c r="E41" s="155">
        <v>79003752</v>
      </c>
      <c r="F41" s="59">
        <v>82273252</v>
      </c>
      <c r="G41" s="60">
        <v>10850000</v>
      </c>
      <c r="H41" s="60"/>
      <c r="I41" s="61">
        <f t="shared" si="2"/>
        <v>93123252</v>
      </c>
    </row>
    <row r="42" spans="1:9" ht="15">
      <c r="A42" s="7" t="s">
        <v>5</v>
      </c>
      <c r="B42" s="8" t="s">
        <v>54</v>
      </c>
      <c r="C42" s="9" t="s">
        <v>55</v>
      </c>
      <c r="D42" s="10" t="s">
        <v>56</v>
      </c>
      <c r="E42" s="155">
        <v>1377915239</v>
      </c>
      <c r="F42" s="59">
        <v>1421925309</v>
      </c>
      <c r="G42" s="60"/>
      <c r="H42" s="60"/>
      <c r="I42" s="61">
        <f t="shared" si="2"/>
        <v>1421925309</v>
      </c>
    </row>
    <row r="43" spans="1:9" ht="15">
      <c r="A43" s="7" t="s">
        <v>6</v>
      </c>
      <c r="B43" s="12" t="s">
        <v>60</v>
      </c>
      <c r="C43" s="9" t="s">
        <v>61</v>
      </c>
      <c r="D43" s="14" t="s">
        <v>62</v>
      </c>
      <c r="E43" s="156">
        <v>277963358</v>
      </c>
      <c r="F43" s="59">
        <v>233258088</v>
      </c>
      <c r="G43" s="60"/>
      <c r="H43" s="60"/>
      <c r="I43" s="61">
        <f t="shared" si="2"/>
        <v>233258088</v>
      </c>
    </row>
    <row r="44" spans="1:9" ht="15.75" thickBot="1">
      <c r="A44" s="7" t="s">
        <v>7</v>
      </c>
      <c r="B44" s="12" t="s">
        <v>63</v>
      </c>
      <c r="C44" s="9" t="s">
        <v>64</v>
      </c>
      <c r="D44" s="14" t="s">
        <v>65</v>
      </c>
      <c r="E44" s="156">
        <v>131068</v>
      </c>
      <c r="F44" s="62">
        <v>131068</v>
      </c>
      <c r="G44" s="63"/>
      <c r="H44" s="63"/>
      <c r="I44" s="146">
        <f t="shared" si="2"/>
        <v>131068</v>
      </c>
    </row>
    <row r="45" spans="1:9" ht="15.75" thickBot="1">
      <c r="A45" s="18" t="s">
        <v>8</v>
      </c>
      <c r="B45" s="38" t="s">
        <v>67</v>
      </c>
      <c r="C45" s="39"/>
      <c r="D45" s="40"/>
      <c r="E45" s="157">
        <v>2807239584</v>
      </c>
      <c r="F45" s="65">
        <f>SUM(F37:F44)</f>
        <v>2794141195</v>
      </c>
      <c r="G45" s="66">
        <f>SUM(G37:G44)</f>
        <v>21494189</v>
      </c>
      <c r="H45" s="66">
        <f>SUM(H37:H44)</f>
        <v>11082970</v>
      </c>
      <c r="I45" s="141">
        <f t="shared" si="2"/>
        <v>2826718354</v>
      </c>
    </row>
    <row r="46" spans="1:9" ht="15">
      <c r="A46" s="18" t="s">
        <v>9</v>
      </c>
      <c r="B46" s="19" t="s">
        <v>110</v>
      </c>
      <c r="C46" s="5" t="s">
        <v>70</v>
      </c>
      <c r="D46" s="6" t="s">
        <v>71</v>
      </c>
      <c r="E46" s="154">
        <v>0</v>
      </c>
      <c r="F46" s="56"/>
      <c r="G46" s="57"/>
      <c r="H46" s="57"/>
      <c r="I46" s="58">
        <f t="shared" si="2"/>
        <v>0</v>
      </c>
    </row>
    <row r="47" spans="1:9" ht="15">
      <c r="A47" s="7" t="s">
        <v>10</v>
      </c>
      <c r="B47" s="27" t="s">
        <v>75</v>
      </c>
      <c r="C47" s="26" t="s">
        <v>76</v>
      </c>
      <c r="D47" s="26" t="s">
        <v>77</v>
      </c>
      <c r="E47" s="159">
        <v>0</v>
      </c>
      <c r="F47" s="59"/>
      <c r="G47" s="60"/>
      <c r="H47" s="60"/>
      <c r="I47" s="61">
        <f t="shared" si="2"/>
        <v>0</v>
      </c>
    </row>
    <row r="48" spans="1:9" ht="15">
      <c r="A48" s="7" t="s">
        <v>11</v>
      </c>
      <c r="B48" s="27" t="s">
        <v>81</v>
      </c>
      <c r="C48" s="26" t="s">
        <v>82</v>
      </c>
      <c r="D48" s="26" t="s">
        <v>83</v>
      </c>
      <c r="E48" s="159">
        <v>13998240</v>
      </c>
      <c r="F48" s="59">
        <f>'2.Önkorm.bev.-kiad'!F48</f>
        <v>13998240</v>
      </c>
      <c r="G48" s="60"/>
      <c r="H48" s="60"/>
      <c r="I48" s="61">
        <f t="shared" si="2"/>
        <v>13998240</v>
      </c>
    </row>
    <row r="49" spans="1:9" ht="15">
      <c r="A49" s="7" t="s">
        <v>12</v>
      </c>
      <c r="B49" s="15" t="s">
        <v>85</v>
      </c>
      <c r="C49" s="26" t="s">
        <v>86</v>
      </c>
      <c r="D49" s="26" t="s">
        <v>87</v>
      </c>
      <c r="E49" s="159">
        <v>496428346</v>
      </c>
      <c r="F49" s="59">
        <f>'2.Önkorm.bev.-kiad'!F49</f>
        <v>496428346</v>
      </c>
      <c r="G49" s="60"/>
      <c r="H49" s="60"/>
      <c r="I49" s="61">
        <f t="shared" si="2"/>
        <v>496428346</v>
      </c>
    </row>
    <row r="50" spans="1:9" ht="15.75" thickBot="1">
      <c r="A50" s="20" t="s">
        <v>13</v>
      </c>
      <c r="B50" s="16" t="s">
        <v>91</v>
      </c>
      <c r="C50" s="13"/>
      <c r="D50" s="14"/>
      <c r="E50" s="156">
        <v>-496428346</v>
      </c>
      <c r="F50" s="71">
        <v>-496428346</v>
      </c>
      <c r="G50" s="72"/>
      <c r="H50" s="72"/>
      <c r="I50" s="146">
        <f t="shared" si="2"/>
        <v>-496428346</v>
      </c>
    </row>
    <row r="51" spans="1:9" ht="15.75" thickBot="1">
      <c r="A51" s="22" t="s">
        <v>14</v>
      </c>
      <c r="B51" s="35" t="s">
        <v>95</v>
      </c>
      <c r="C51" s="36"/>
      <c r="D51" s="37"/>
      <c r="E51" s="157">
        <v>2821237824</v>
      </c>
      <c r="F51" s="65">
        <f>SUM(F45:F50)</f>
        <v>2808139435</v>
      </c>
      <c r="G51" s="66">
        <f>SUM(G44:G50)</f>
        <v>21494189</v>
      </c>
      <c r="H51" s="66">
        <f>SUM(H45:H50)</f>
        <v>11082970</v>
      </c>
      <c r="I51" s="67">
        <f>SUM(I45:I50)</f>
        <v>2840716594</v>
      </c>
    </row>
    <row r="52" spans="1:10" ht="15.75" thickBot="1">
      <c r="A52" s="30"/>
      <c r="B52" s="30"/>
      <c r="C52" s="30"/>
      <c r="D52" s="30"/>
      <c r="E52" s="158"/>
      <c r="F52" s="74"/>
      <c r="G52" s="74"/>
      <c r="H52" s="74"/>
      <c r="I52" s="74"/>
      <c r="J52" s="31"/>
    </row>
    <row r="53" spans="1:9" ht="15">
      <c r="A53" s="3" t="s">
        <v>0</v>
      </c>
      <c r="B53" s="197" t="s">
        <v>111</v>
      </c>
      <c r="C53" s="198"/>
      <c r="D53" s="32"/>
      <c r="E53" s="154">
        <v>1165228159</v>
      </c>
      <c r="F53" s="75">
        <f>F37+F38+F39+F40+F41+F48</f>
        <v>1152824970</v>
      </c>
      <c r="G53" s="76">
        <f>G37+G38+G39+G41+G40</f>
        <v>21494189</v>
      </c>
      <c r="H53" s="76">
        <f>SUM(H37+H38)</f>
        <v>11082970</v>
      </c>
      <c r="I53" s="77">
        <f>SUM(F53:H53)</f>
        <v>1185402129</v>
      </c>
    </row>
    <row r="54" spans="1:9" ht="15.75" thickBot="1">
      <c r="A54" s="11" t="s">
        <v>1</v>
      </c>
      <c r="B54" s="195" t="s">
        <v>112</v>
      </c>
      <c r="C54" s="196"/>
      <c r="D54" s="33"/>
      <c r="E54" s="156">
        <v>1656009665</v>
      </c>
      <c r="F54" s="71">
        <f>F42+F43+F44</f>
        <v>1655314465</v>
      </c>
      <c r="G54" s="72">
        <f>G42</f>
        <v>0</v>
      </c>
      <c r="H54" s="72"/>
      <c r="I54" s="73">
        <f>SUM(F54:H54)</f>
        <v>1655314465</v>
      </c>
    </row>
    <row r="55" spans="1:9" ht="15.75" thickBot="1">
      <c r="A55" s="23"/>
      <c r="B55" s="193" t="s">
        <v>95</v>
      </c>
      <c r="C55" s="194"/>
      <c r="D55" s="34"/>
      <c r="E55" s="157">
        <v>2821237824</v>
      </c>
      <c r="F55" s="65">
        <f>SUM(F53:F54)</f>
        <v>2808139435</v>
      </c>
      <c r="G55" s="66">
        <f>SUM(G53:G54)</f>
        <v>21494189</v>
      </c>
      <c r="H55" s="66">
        <f>SUM(H53:H54)</f>
        <v>11082970</v>
      </c>
      <c r="I55" s="67">
        <f>SUM(I53:I54)</f>
        <v>2840716594</v>
      </c>
    </row>
    <row r="56" spans="1:10" ht="15.75" thickBot="1">
      <c r="A56" s="30"/>
      <c r="B56" s="30"/>
      <c r="C56" s="30"/>
      <c r="D56" s="30"/>
      <c r="E56" s="158"/>
      <c r="F56" s="74"/>
      <c r="G56" s="74"/>
      <c r="H56" s="74"/>
      <c r="I56" s="74"/>
      <c r="J56" s="31"/>
    </row>
    <row r="57" spans="1:9" ht="15">
      <c r="A57" s="3" t="s">
        <v>0</v>
      </c>
      <c r="B57" s="197" t="s">
        <v>113</v>
      </c>
      <c r="C57" s="198"/>
      <c r="D57" s="32"/>
      <c r="E57" s="154">
        <v>-267627402</v>
      </c>
      <c r="F57" s="142">
        <f>F26-F53</f>
        <v>-240245443</v>
      </c>
      <c r="G57" s="76">
        <f>G26-G53</f>
        <v>-19994189</v>
      </c>
      <c r="H57" s="76">
        <f>0-H53</f>
        <v>-11082970</v>
      </c>
      <c r="I57" s="77">
        <f>SUM(F57:H57)</f>
        <v>-271322602</v>
      </c>
    </row>
    <row r="58" spans="1:9" ht="15.75" thickBot="1">
      <c r="A58" s="11" t="s">
        <v>1</v>
      </c>
      <c r="B58" s="195" t="s">
        <v>114</v>
      </c>
      <c r="C58" s="196"/>
      <c r="D58" s="33"/>
      <c r="E58" s="156">
        <v>267627402</v>
      </c>
      <c r="F58" s="71">
        <f>F27-F54</f>
        <v>271322602</v>
      </c>
      <c r="G58" s="72">
        <f>0-G54</f>
        <v>0</v>
      </c>
      <c r="H58" s="72">
        <f>0-H54</f>
        <v>0</v>
      </c>
      <c r="I58" s="73">
        <f>SUM(F58:H58)</f>
        <v>271322602</v>
      </c>
    </row>
    <row r="59" spans="1:9" ht="15.75" thickBot="1">
      <c r="A59" s="23"/>
      <c r="B59" s="193" t="s">
        <v>115</v>
      </c>
      <c r="C59" s="194"/>
      <c r="D59" s="34"/>
      <c r="E59" s="157">
        <v>-0.25</v>
      </c>
      <c r="F59" s="65">
        <f>F28-F55</f>
        <v>31077159</v>
      </c>
      <c r="G59" s="65">
        <f>G28-G55</f>
        <v>-19994189</v>
      </c>
      <c r="H59" s="65">
        <f>H28-H55</f>
        <v>-11082970</v>
      </c>
      <c r="I59" s="65">
        <f>I28-I55</f>
        <v>0</v>
      </c>
    </row>
  </sheetData>
  <sheetProtection/>
  <mergeCells count="26">
    <mergeCell ref="A3:I3"/>
    <mergeCell ref="A2:I2"/>
    <mergeCell ref="E6:E7"/>
    <mergeCell ref="E34:E35"/>
    <mergeCell ref="C6:C8"/>
    <mergeCell ref="A6:A8"/>
    <mergeCell ref="A4:I4"/>
    <mergeCell ref="B28:C28"/>
    <mergeCell ref="A5:I5"/>
    <mergeCell ref="F6:I7"/>
    <mergeCell ref="D34:D36"/>
    <mergeCell ref="B57:C57"/>
    <mergeCell ref="B26:C26"/>
    <mergeCell ref="B27:C27"/>
    <mergeCell ref="C34:C36"/>
    <mergeCell ref="F34:I35"/>
    <mergeCell ref="A34:A36"/>
    <mergeCell ref="B34:B36"/>
    <mergeCell ref="D6:D8"/>
    <mergeCell ref="B6:B8"/>
    <mergeCell ref="A1:I1"/>
    <mergeCell ref="B59:C59"/>
    <mergeCell ref="B58:C58"/>
    <mergeCell ref="B53:C53"/>
    <mergeCell ref="B54:C54"/>
    <mergeCell ref="B55:C5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headerFoot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O59"/>
  <sheetViews>
    <sheetView showZeros="0" view="pageBreakPreview" zoomScaleSheetLayoutView="100" zoomScalePageLayoutView="0" workbookViewId="0" topLeftCell="A28">
      <selection activeCell="I39" sqref="I39"/>
    </sheetView>
  </sheetViews>
  <sheetFormatPr defaultColWidth="9.140625" defaultRowHeight="15"/>
  <cols>
    <col min="1" max="1" width="9.140625" style="21" customWidth="1"/>
    <col min="2" max="2" width="60.7109375" style="21" customWidth="1"/>
    <col min="3" max="4" width="9.140625" style="21" customWidth="1"/>
    <col min="5" max="5" width="29.7109375" style="21" customWidth="1"/>
    <col min="6" max="9" width="20.7109375" style="24" customWidth="1"/>
    <col min="10" max="14" width="9.140625" style="21" customWidth="1"/>
    <col min="15" max="15" width="11.28125" style="21" bestFit="1" customWidth="1"/>
    <col min="16" max="16384" width="9.140625" style="21" customWidth="1"/>
  </cols>
  <sheetData>
    <row r="1" spans="1:9" s="42" customFormat="1" ht="12">
      <c r="A1" s="192" t="s">
        <v>568</v>
      </c>
      <c r="B1" s="192"/>
      <c r="C1" s="192"/>
      <c r="D1" s="192"/>
      <c r="E1" s="192"/>
      <c r="F1" s="192"/>
      <c r="G1" s="192"/>
      <c r="H1" s="192"/>
      <c r="I1" s="192"/>
    </row>
    <row r="2" spans="1:9" ht="14.25" customHeight="1" hidden="1">
      <c r="A2" s="192" t="s">
        <v>545</v>
      </c>
      <c r="B2" s="192"/>
      <c r="C2" s="192"/>
      <c r="D2" s="192"/>
      <c r="E2" s="192"/>
      <c r="F2" s="192"/>
      <c r="G2" s="192"/>
      <c r="H2" s="192"/>
      <c r="I2" s="192"/>
    </row>
    <row r="3" spans="1:9" ht="14.25" customHeight="1">
      <c r="A3" s="205" t="s">
        <v>561</v>
      </c>
      <c r="B3" s="205"/>
      <c r="C3" s="205"/>
      <c r="D3" s="205"/>
      <c r="E3" s="205"/>
      <c r="F3" s="205"/>
      <c r="G3" s="205"/>
      <c r="H3" s="205"/>
      <c r="I3" s="205"/>
    </row>
    <row r="4" spans="1:9" s="43" customFormat="1" ht="31.5" customHeight="1">
      <c r="A4" s="208" t="s">
        <v>518</v>
      </c>
      <c r="B4" s="208"/>
      <c r="C4" s="208"/>
      <c r="D4" s="208"/>
      <c r="E4" s="208"/>
      <c r="F4" s="208"/>
      <c r="G4" s="208"/>
      <c r="H4" s="208"/>
      <c r="I4" s="208"/>
    </row>
    <row r="5" spans="1:9" ht="15.75" thickBot="1">
      <c r="A5" s="209" t="s">
        <v>16</v>
      </c>
      <c r="B5" s="210"/>
      <c r="C5" s="210"/>
      <c r="D5" s="210"/>
      <c r="E5" s="210"/>
      <c r="F5" s="210"/>
      <c r="G5" s="210"/>
      <c r="H5" s="210"/>
      <c r="I5" s="210"/>
    </row>
    <row r="6" spans="1:9" ht="15">
      <c r="A6" s="183" t="s">
        <v>101</v>
      </c>
      <c r="B6" s="186" t="s">
        <v>17</v>
      </c>
      <c r="C6" s="186" t="s">
        <v>18</v>
      </c>
      <c r="D6" s="189" t="s">
        <v>19</v>
      </c>
      <c r="E6" s="206" t="s">
        <v>549</v>
      </c>
      <c r="F6" s="199" t="s">
        <v>550</v>
      </c>
      <c r="G6" s="200"/>
      <c r="H6" s="200"/>
      <c r="I6" s="201"/>
    </row>
    <row r="7" spans="1:9" ht="15">
      <c r="A7" s="184"/>
      <c r="B7" s="187"/>
      <c r="C7" s="187"/>
      <c r="D7" s="190"/>
      <c r="E7" s="207"/>
      <c r="F7" s="202"/>
      <c r="G7" s="203"/>
      <c r="H7" s="203"/>
      <c r="I7" s="204"/>
    </row>
    <row r="8" spans="1:9" ht="30.75" customHeight="1" thickBot="1">
      <c r="A8" s="185"/>
      <c r="B8" s="188"/>
      <c r="C8" s="188"/>
      <c r="D8" s="191"/>
      <c r="E8" s="152"/>
      <c r="F8" s="53" t="s">
        <v>102</v>
      </c>
      <c r="G8" s="54" t="s">
        <v>103</v>
      </c>
      <c r="H8" s="54" t="s">
        <v>104</v>
      </c>
      <c r="I8" s="55" t="s">
        <v>105</v>
      </c>
    </row>
    <row r="9" spans="1:9" ht="15">
      <c r="A9" s="3" t="s">
        <v>0</v>
      </c>
      <c r="B9" s="4" t="s">
        <v>22</v>
      </c>
      <c r="C9" s="5" t="s">
        <v>23</v>
      </c>
      <c r="D9" s="6" t="s">
        <v>24</v>
      </c>
      <c r="E9" s="154">
        <v>427794683</v>
      </c>
      <c r="F9" s="56">
        <f>'3.Önkorm.bev.-kiad részletes'!H8</f>
        <v>444074453</v>
      </c>
      <c r="G9" s="57"/>
      <c r="H9" s="57"/>
      <c r="I9" s="58">
        <f>SUM(F9:H9)</f>
        <v>444074453</v>
      </c>
    </row>
    <row r="10" spans="1:9" ht="15">
      <c r="A10" s="7" t="s">
        <v>1</v>
      </c>
      <c r="B10" s="8" t="s">
        <v>28</v>
      </c>
      <c r="C10" s="9" t="s">
        <v>29</v>
      </c>
      <c r="D10" s="10" t="s">
        <v>30</v>
      </c>
      <c r="E10" s="155">
        <v>1149301283</v>
      </c>
      <c r="F10" s="59">
        <f>'3.Önkorm.bev.-kiad részletes'!H20</f>
        <v>1149301283</v>
      </c>
      <c r="G10" s="60"/>
      <c r="H10" s="60"/>
      <c r="I10" s="61">
        <f aca="true" t="shared" si="0" ref="I10:I23">SUM(F10:H10)</f>
        <v>1149301283</v>
      </c>
    </row>
    <row r="11" spans="1:9" ht="15">
      <c r="A11" s="7" t="s">
        <v>2</v>
      </c>
      <c r="B11" s="8" t="s">
        <v>33</v>
      </c>
      <c r="C11" s="9" t="s">
        <v>34</v>
      </c>
      <c r="D11" s="10" t="s">
        <v>35</v>
      </c>
      <c r="E11" s="155">
        <v>293150000</v>
      </c>
      <c r="F11" s="59">
        <f>'3.Önkorm.bev.-kiad részletes'!H25</f>
        <v>293150000</v>
      </c>
      <c r="G11" s="60"/>
      <c r="H11" s="60"/>
      <c r="I11" s="61">
        <f t="shared" si="0"/>
        <v>293150000</v>
      </c>
    </row>
    <row r="12" spans="1:9" ht="15">
      <c r="A12" s="7" t="s">
        <v>3</v>
      </c>
      <c r="B12" s="8" t="s">
        <v>39</v>
      </c>
      <c r="C12" s="9" t="s">
        <v>40</v>
      </c>
      <c r="D12" s="10" t="s">
        <v>41</v>
      </c>
      <c r="E12" s="155">
        <v>37397000</v>
      </c>
      <c r="F12" s="59">
        <f>'3.Önkorm.bev.-kiad részletes'!H41</f>
        <v>37397000</v>
      </c>
      <c r="G12" s="60"/>
      <c r="H12" s="60"/>
      <c r="I12" s="61">
        <f t="shared" si="0"/>
        <v>37397000</v>
      </c>
    </row>
    <row r="13" spans="1:9" ht="15">
      <c r="A13" s="7" t="s">
        <v>4</v>
      </c>
      <c r="B13" s="8" t="s">
        <v>45</v>
      </c>
      <c r="C13" s="9" t="s">
        <v>46</v>
      </c>
      <c r="D13" s="10" t="s">
        <v>47</v>
      </c>
      <c r="E13" s="155">
        <v>121000000</v>
      </c>
      <c r="F13" s="59">
        <f>'3.Önkorm.bev.-kiad részletes'!H50</f>
        <v>121000000</v>
      </c>
      <c r="G13" s="60"/>
      <c r="H13" s="60"/>
      <c r="I13" s="61">
        <f t="shared" si="0"/>
        <v>121000000</v>
      </c>
    </row>
    <row r="14" spans="1:9" ht="15">
      <c r="A14" s="7" t="s">
        <v>5</v>
      </c>
      <c r="B14" s="8" t="s">
        <v>51</v>
      </c>
      <c r="C14" s="9" t="s">
        <v>52</v>
      </c>
      <c r="D14" s="10" t="s">
        <v>53</v>
      </c>
      <c r="E14" s="155">
        <v>0</v>
      </c>
      <c r="F14" s="59"/>
      <c r="G14" s="60"/>
      <c r="H14" s="60"/>
      <c r="I14" s="61">
        <f t="shared" si="0"/>
        <v>0</v>
      </c>
    </row>
    <row r="15" spans="1:9" ht="15.75" thickBot="1">
      <c r="A15" s="11" t="s">
        <v>6</v>
      </c>
      <c r="B15" s="12" t="s">
        <v>57</v>
      </c>
      <c r="C15" s="13" t="s">
        <v>58</v>
      </c>
      <c r="D15" s="14" t="s">
        <v>59</v>
      </c>
      <c r="E15" s="156">
        <v>92000000</v>
      </c>
      <c r="F15" s="62">
        <f>'3.Önkorm.bev.-kiad részletes'!H54</f>
        <v>95000000</v>
      </c>
      <c r="G15" s="63"/>
      <c r="H15" s="63"/>
      <c r="I15" s="146">
        <f t="shared" si="0"/>
        <v>95000000</v>
      </c>
    </row>
    <row r="16" spans="1:9" ht="15.75" thickBot="1">
      <c r="A16" s="22" t="s">
        <v>7</v>
      </c>
      <c r="B16" s="38" t="s">
        <v>66</v>
      </c>
      <c r="C16" s="39"/>
      <c r="D16" s="40"/>
      <c r="E16" s="157">
        <v>2120642966</v>
      </c>
      <c r="F16" s="65">
        <f>SUM(F9:F15)</f>
        <v>2139922736</v>
      </c>
      <c r="G16" s="66"/>
      <c r="H16" s="66"/>
      <c r="I16" s="141">
        <f t="shared" si="0"/>
        <v>2139922736</v>
      </c>
    </row>
    <row r="17" spans="1:9" ht="15">
      <c r="A17" s="3" t="s">
        <v>8</v>
      </c>
      <c r="B17" s="28" t="s">
        <v>106</v>
      </c>
      <c r="C17" s="5" t="s">
        <v>68</v>
      </c>
      <c r="D17" s="6" t="s">
        <v>69</v>
      </c>
      <c r="E17" s="154">
        <v>0</v>
      </c>
      <c r="F17" s="68"/>
      <c r="G17" s="69"/>
      <c r="H17" s="69"/>
      <c r="I17" s="58">
        <f t="shared" si="0"/>
        <v>0</v>
      </c>
    </row>
    <row r="18" spans="1:9" ht="15">
      <c r="A18" s="7" t="s">
        <v>9</v>
      </c>
      <c r="B18" s="15" t="s">
        <v>72</v>
      </c>
      <c r="C18" s="9" t="s">
        <v>73</v>
      </c>
      <c r="D18" s="10" t="s">
        <v>74</v>
      </c>
      <c r="E18" s="155">
        <v>0</v>
      </c>
      <c r="F18" s="59"/>
      <c r="G18" s="60"/>
      <c r="H18" s="60"/>
      <c r="I18" s="61">
        <f t="shared" si="0"/>
        <v>0</v>
      </c>
    </row>
    <row r="19" spans="1:9" ht="15">
      <c r="A19" s="7" t="s">
        <v>10</v>
      </c>
      <c r="B19" s="15" t="s">
        <v>78</v>
      </c>
      <c r="C19" s="9" t="s">
        <v>79</v>
      </c>
      <c r="D19" s="10" t="s">
        <v>80</v>
      </c>
      <c r="E19" s="155">
        <v>101046244</v>
      </c>
      <c r="F19" s="59">
        <f>'3.Önkorm.bev.-kiad részletes'!H59</f>
        <v>101046244</v>
      </c>
      <c r="G19" s="60"/>
      <c r="H19" s="60"/>
      <c r="I19" s="61">
        <f t="shared" si="0"/>
        <v>101046244</v>
      </c>
    </row>
    <row r="20" spans="1:9" ht="15">
      <c r="A20" s="11" t="s">
        <v>11</v>
      </c>
      <c r="B20" s="16" t="s">
        <v>84</v>
      </c>
      <c r="C20" s="13" t="s">
        <v>79</v>
      </c>
      <c r="D20" s="10" t="s">
        <v>80</v>
      </c>
      <c r="E20" s="155">
        <v>561335784</v>
      </c>
      <c r="F20" s="59">
        <f>'3.Önkorm.bev.-kiad részletes'!H58</f>
        <v>561335784</v>
      </c>
      <c r="G20" s="60"/>
      <c r="H20" s="60"/>
      <c r="I20" s="61">
        <f t="shared" si="0"/>
        <v>561335784</v>
      </c>
    </row>
    <row r="21" spans="1:9" ht="15">
      <c r="A21" s="11" t="s">
        <v>12</v>
      </c>
      <c r="B21" s="16" t="s">
        <v>88</v>
      </c>
      <c r="C21" s="13" t="s">
        <v>89</v>
      </c>
      <c r="D21" s="10" t="s">
        <v>90</v>
      </c>
      <c r="E21" s="155">
        <v>0</v>
      </c>
      <c r="F21" s="59"/>
      <c r="G21" s="60"/>
      <c r="H21" s="60"/>
      <c r="I21" s="61">
        <f t="shared" si="0"/>
        <v>0</v>
      </c>
    </row>
    <row r="22" spans="1:9" ht="15">
      <c r="A22" s="7" t="s">
        <v>13</v>
      </c>
      <c r="B22" s="15" t="s">
        <v>85</v>
      </c>
      <c r="C22" s="9" t="s">
        <v>92</v>
      </c>
      <c r="D22" s="10" t="s">
        <v>93</v>
      </c>
      <c r="E22" s="155">
        <v>0</v>
      </c>
      <c r="F22" s="59"/>
      <c r="G22" s="60"/>
      <c r="H22" s="60"/>
      <c r="I22" s="61">
        <f t="shared" si="0"/>
        <v>0</v>
      </c>
    </row>
    <row r="23" spans="1:9" ht="15.75" thickBot="1">
      <c r="A23" s="11" t="s">
        <v>14</v>
      </c>
      <c r="B23" s="16" t="s">
        <v>91</v>
      </c>
      <c r="C23" s="13" t="s">
        <v>92</v>
      </c>
      <c r="D23" s="10" t="s">
        <v>93</v>
      </c>
      <c r="E23" s="156">
        <v>0</v>
      </c>
      <c r="F23" s="71"/>
      <c r="G23" s="72"/>
      <c r="H23" s="72"/>
      <c r="I23" s="146">
        <f t="shared" si="0"/>
        <v>0</v>
      </c>
    </row>
    <row r="24" spans="1:9" ht="15.75" thickBot="1">
      <c r="A24" s="22" t="s">
        <v>15</v>
      </c>
      <c r="B24" s="35" t="s">
        <v>94</v>
      </c>
      <c r="C24" s="36"/>
      <c r="D24" s="41"/>
      <c r="E24" s="157">
        <v>2783024994</v>
      </c>
      <c r="F24" s="65">
        <f>SUM(F16:F23)</f>
        <v>2802304764</v>
      </c>
      <c r="G24" s="66"/>
      <c r="H24" s="66"/>
      <c r="I24" s="67">
        <f>SUM(I16:I23)</f>
        <v>2802304764</v>
      </c>
    </row>
    <row r="25" spans="1:10" ht="15.75" thickBot="1">
      <c r="A25" s="29"/>
      <c r="B25" s="30"/>
      <c r="C25" s="30"/>
      <c r="D25" s="30"/>
      <c r="E25" s="158"/>
      <c r="F25" s="74"/>
      <c r="G25" s="74"/>
      <c r="H25" s="74"/>
      <c r="I25" s="74"/>
      <c r="J25" s="31"/>
    </row>
    <row r="26" spans="1:9" ht="15">
      <c r="A26" s="3" t="s">
        <v>0</v>
      </c>
      <c r="B26" s="197" t="s">
        <v>107</v>
      </c>
      <c r="C26" s="198"/>
      <c r="D26" s="32"/>
      <c r="E26" s="154">
        <v>2008689210</v>
      </c>
      <c r="F26" s="56">
        <f>F9+F10+F11+F12+F19</f>
        <v>2024968980</v>
      </c>
      <c r="G26" s="56">
        <f>G9+G10+G11+G12+G19+G20</f>
        <v>0</v>
      </c>
      <c r="H26" s="56">
        <f>H9+H10+H11+H12+H19+H20</f>
        <v>0</v>
      </c>
      <c r="I26" s="56">
        <f>SUM(F26:H26)</f>
        <v>2024968980</v>
      </c>
    </row>
    <row r="27" spans="1:9" ht="15.75" thickBot="1">
      <c r="A27" s="11" t="s">
        <v>1</v>
      </c>
      <c r="B27" s="195" t="s">
        <v>108</v>
      </c>
      <c r="C27" s="196"/>
      <c r="D27" s="33"/>
      <c r="E27" s="156">
        <v>774335784</v>
      </c>
      <c r="F27" s="62">
        <f>F13+F20+F15</f>
        <v>777335784</v>
      </c>
      <c r="G27" s="62">
        <f>G13</f>
        <v>0</v>
      </c>
      <c r="H27" s="62">
        <f>H13</f>
        <v>0</v>
      </c>
      <c r="I27" s="62">
        <f>SUM(F27:H27)</f>
        <v>777335784</v>
      </c>
    </row>
    <row r="28" spans="1:9" ht="15.75" thickBot="1">
      <c r="A28" s="23"/>
      <c r="B28" s="193" t="s">
        <v>94</v>
      </c>
      <c r="C28" s="194"/>
      <c r="D28" s="34"/>
      <c r="E28" s="65">
        <v>2783024994</v>
      </c>
      <c r="F28" s="65">
        <f>SUM(F26:F27)</f>
        <v>2802304764</v>
      </c>
      <c r="G28" s="65">
        <f>SUM(G26:G27)</f>
        <v>0</v>
      </c>
      <c r="H28" s="65">
        <f>SUM(H26:H27)</f>
        <v>0</v>
      </c>
      <c r="I28" s="65">
        <f>SUM(I26:I27)</f>
        <v>2802304764</v>
      </c>
    </row>
    <row r="29" spans="1:5" ht="15.75" thickBot="1">
      <c r="A29" s="17"/>
      <c r="B29" s="17"/>
      <c r="C29" s="17"/>
      <c r="D29" s="17"/>
      <c r="E29" s="17"/>
    </row>
    <row r="30" spans="1:5" ht="15" hidden="1">
      <c r="A30" s="17"/>
      <c r="B30" s="17"/>
      <c r="C30" s="17"/>
      <c r="D30" s="17"/>
      <c r="E30" s="17"/>
    </row>
    <row r="31" spans="1:5" ht="15" hidden="1">
      <c r="A31" s="17"/>
      <c r="B31" s="17"/>
      <c r="C31" s="17"/>
      <c r="D31" s="17"/>
      <c r="E31" s="17"/>
    </row>
    <row r="32" spans="1:5" ht="15" hidden="1">
      <c r="A32" s="17"/>
      <c r="B32" s="17"/>
      <c r="C32" s="17"/>
      <c r="D32" s="17"/>
      <c r="E32" s="17"/>
    </row>
    <row r="33" spans="1:5" ht="15" hidden="1">
      <c r="A33" s="17"/>
      <c r="B33" s="17"/>
      <c r="C33" s="17"/>
      <c r="D33" s="17"/>
      <c r="E33" s="17"/>
    </row>
    <row r="34" spans="1:9" ht="13.5" customHeight="1">
      <c r="A34" s="183" t="s">
        <v>101</v>
      </c>
      <c r="B34" s="186" t="s">
        <v>17</v>
      </c>
      <c r="C34" s="186" t="s">
        <v>18</v>
      </c>
      <c r="D34" s="189" t="s">
        <v>19</v>
      </c>
      <c r="E34" s="206" t="s">
        <v>549</v>
      </c>
      <c r="F34" s="199" t="s">
        <v>550</v>
      </c>
      <c r="G34" s="200"/>
      <c r="H34" s="200"/>
      <c r="I34" s="201"/>
    </row>
    <row r="35" spans="1:9" ht="15">
      <c r="A35" s="184"/>
      <c r="B35" s="187"/>
      <c r="C35" s="187"/>
      <c r="D35" s="190"/>
      <c r="E35" s="207"/>
      <c r="F35" s="202"/>
      <c r="G35" s="203"/>
      <c r="H35" s="203"/>
      <c r="I35" s="204"/>
    </row>
    <row r="36" spans="1:9" ht="15.75" thickBot="1">
      <c r="A36" s="185"/>
      <c r="B36" s="188"/>
      <c r="C36" s="188"/>
      <c r="D36" s="191"/>
      <c r="E36" s="152"/>
      <c r="F36" s="53" t="s">
        <v>102</v>
      </c>
      <c r="G36" s="54" t="s">
        <v>103</v>
      </c>
      <c r="H36" s="54" t="s">
        <v>104</v>
      </c>
      <c r="I36" s="55" t="s">
        <v>105</v>
      </c>
    </row>
    <row r="37" spans="1:9" ht="15">
      <c r="A37" s="3" t="s">
        <v>0</v>
      </c>
      <c r="B37" s="4" t="s">
        <v>25</v>
      </c>
      <c r="C37" s="5" t="s">
        <v>26</v>
      </c>
      <c r="D37" s="6" t="s">
        <v>27</v>
      </c>
      <c r="E37" s="154">
        <v>80202290</v>
      </c>
      <c r="F37" s="56">
        <f>'3.Önkorm.bev.-kiad részletes'!H62</f>
        <v>79202290</v>
      </c>
      <c r="G37" s="57">
        <f>'3.Önkorm.bev.-kiad részletes'!I62</f>
        <v>1700000</v>
      </c>
      <c r="H37" s="57">
        <v>0</v>
      </c>
      <c r="I37" s="58">
        <f>SUM(F37:H37)</f>
        <v>80902290</v>
      </c>
    </row>
    <row r="38" spans="1:9" ht="15">
      <c r="A38" s="7" t="s">
        <v>1</v>
      </c>
      <c r="B38" s="8" t="s">
        <v>109</v>
      </c>
      <c r="C38" s="9" t="s">
        <v>31</v>
      </c>
      <c r="D38" s="10" t="s">
        <v>32</v>
      </c>
      <c r="E38" s="155">
        <v>10906626.680000002</v>
      </c>
      <c r="F38" s="59">
        <f>'3.Önkorm.bev.-kiad részletes'!H78</f>
        <v>10576226.680000002</v>
      </c>
      <c r="G38" s="60">
        <f>'3.Önkorm.bev.-kiad részletes'!I78</f>
        <v>330400</v>
      </c>
      <c r="H38" s="60">
        <v>0</v>
      </c>
      <c r="I38" s="61">
        <f aca="true" t="shared" si="1" ref="I38:I44">SUM(F38:H38)</f>
        <v>10906626.680000002</v>
      </c>
    </row>
    <row r="39" spans="1:9" ht="15">
      <c r="A39" s="7" t="s">
        <v>2</v>
      </c>
      <c r="B39" s="8" t="s">
        <v>36</v>
      </c>
      <c r="C39" s="9" t="s">
        <v>37</v>
      </c>
      <c r="D39" s="10" t="s">
        <v>38</v>
      </c>
      <c r="E39" s="155">
        <v>448094972</v>
      </c>
      <c r="F39" s="59">
        <f>'3.Önkorm.bev.-kiad részletes'!H84</f>
        <v>450123933</v>
      </c>
      <c r="G39" s="60">
        <f>'3.Önkorm.bev.-kiad részletes'!I84</f>
        <v>3826509</v>
      </c>
      <c r="H39" s="60">
        <v>0</v>
      </c>
      <c r="I39" s="61">
        <f t="shared" si="1"/>
        <v>453950442</v>
      </c>
    </row>
    <row r="40" spans="1:9" ht="15">
      <c r="A40" s="7" t="s">
        <v>3</v>
      </c>
      <c r="B40" s="8" t="s">
        <v>42</v>
      </c>
      <c r="C40" s="9" t="s">
        <v>43</v>
      </c>
      <c r="D40" s="10" t="s">
        <v>44</v>
      </c>
      <c r="E40" s="155">
        <v>3500000</v>
      </c>
      <c r="F40" s="59">
        <f>'3.Önkorm.bev.-kiad részletes'!H128</f>
        <v>1144000</v>
      </c>
      <c r="G40" s="60">
        <f>'3.Önkorm.bev.-kiad részletes'!I125</f>
        <v>2356000</v>
      </c>
      <c r="H40" s="60">
        <v>0</v>
      </c>
      <c r="I40" s="61">
        <f t="shared" si="1"/>
        <v>3500000</v>
      </c>
    </row>
    <row r="41" spans="1:9" ht="15">
      <c r="A41" s="7" t="s">
        <v>4</v>
      </c>
      <c r="B41" s="8" t="s">
        <v>48</v>
      </c>
      <c r="C41" s="9" t="s">
        <v>49</v>
      </c>
      <c r="D41" s="10" t="s">
        <v>50</v>
      </c>
      <c r="E41" s="155">
        <v>77420304</v>
      </c>
      <c r="F41" s="59">
        <f>'3.Önkorm.bev.-kiad részletes'!H137</f>
        <v>80689804</v>
      </c>
      <c r="G41" s="60">
        <f>'3.Önkorm.bev.-kiad részletes'!I137</f>
        <v>10850000</v>
      </c>
      <c r="H41" s="60">
        <v>0</v>
      </c>
      <c r="I41" s="61">
        <f t="shared" si="1"/>
        <v>91539804</v>
      </c>
    </row>
    <row r="42" spans="1:9" ht="15">
      <c r="A42" s="7" t="s">
        <v>5</v>
      </c>
      <c r="B42" s="8" t="s">
        <v>54</v>
      </c>
      <c r="C42" s="9" t="s">
        <v>55</v>
      </c>
      <c r="D42" s="10" t="s">
        <v>56</v>
      </c>
      <c r="E42" s="155">
        <v>1373679789</v>
      </c>
      <c r="F42" s="59">
        <f>'3.Önkorm.bev.-kiad részletes'!K159</f>
        <v>1417689859.32</v>
      </c>
      <c r="G42" s="60"/>
      <c r="H42" s="60">
        <v>0</v>
      </c>
      <c r="I42" s="61">
        <f t="shared" si="1"/>
        <v>1417689859.32</v>
      </c>
    </row>
    <row r="43" spans="1:9" ht="15">
      <c r="A43" s="7" t="s">
        <v>6</v>
      </c>
      <c r="B43" s="12" t="s">
        <v>60</v>
      </c>
      <c r="C43" s="9" t="s">
        <v>61</v>
      </c>
      <c r="D43" s="14" t="s">
        <v>62</v>
      </c>
      <c r="E43" s="156">
        <v>277963358</v>
      </c>
      <c r="F43" s="59">
        <f>'3.Önkorm.bev.-kiad részletes'!K190</f>
        <v>233258088</v>
      </c>
      <c r="G43" s="60"/>
      <c r="H43" s="60">
        <v>0</v>
      </c>
      <c r="I43" s="61">
        <f t="shared" si="1"/>
        <v>233258088</v>
      </c>
    </row>
    <row r="44" spans="1:9" ht="15.75" thickBot="1">
      <c r="A44" s="7" t="s">
        <v>7</v>
      </c>
      <c r="B44" s="12" t="s">
        <v>63</v>
      </c>
      <c r="C44" s="9" t="s">
        <v>64</v>
      </c>
      <c r="D44" s="14" t="s">
        <v>65</v>
      </c>
      <c r="E44" s="156">
        <v>131068</v>
      </c>
      <c r="F44" s="62">
        <v>131068</v>
      </c>
      <c r="G44" s="63"/>
      <c r="H44" s="63">
        <v>0</v>
      </c>
      <c r="I44" s="146">
        <f t="shared" si="1"/>
        <v>131068</v>
      </c>
    </row>
    <row r="45" spans="1:15" ht="15.75" thickBot="1">
      <c r="A45" s="18" t="s">
        <v>8</v>
      </c>
      <c r="B45" s="38" t="s">
        <v>67</v>
      </c>
      <c r="C45" s="39"/>
      <c r="D45" s="40"/>
      <c r="E45" s="157">
        <v>2272598408</v>
      </c>
      <c r="F45" s="65">
        <f>SUM(F37:F44)</f>
        <v>2272815269</v>
      </c>
      <c r="G45" s="66">
        <f>SUM(G37:G44)</f>
        <v>19062909</v>
      </c>
      <c r="H45" s="66">
        <f>SUM(H37:H44)</f>
        <v>0</v>
      </c>
      <c r="I45" s="141">
        <f>SUM(I37:I44)</f>
        <v>2291878178</v>
      </c>
      <c r="O45" s="110"/>
    </row>
    <row r="46" spans="1:9" ht="15">
      <c r="A46" s="18" t="s">
        <v>9</v>
      </c>
      <c r="B46" s="19" t="s">
        <v>110</v>
      </c>
      <c r="C46" s="5" t="s">
        <v>70</v>
      </c>
      <c r="D46" s="160" t="s">
        <v>71</v>
      </c>
      <c r="E46" s="163"/>
      <c r="F46" s="56"/>
      <c r="G46" s="57"/>
      <c r="H46" s="57">
        <v>0</v>
      </c>
      <c r="I46" s="58"/>
    </row>
    <row r="47" spans="1:9" ht="15">
      <c r="A47" s="7" t="s">
        <v>10</v>
      </c>
      <c r="B47" s="27" t="s">
        <v>75</v>
      </c>
      <c r="C47" s="26" t="s">
        <v>76</v>
      </c>
      <c r="D47" s="161" t="s">
        <v>77</v>
      </c>
      <c r="E47" s="164"/>
      <c r="F47" s="59"/>
      <c r="G47" s="60"/>
      <c r="H47" s="60">
        <v>0</v>
      </c>
      <c r="I47" s="61"/>
    </row>
    <row r="48" spans="1:9" ht="15">
      <c r="A48" s="7" t="s">
        <v>11</v>
      </c>
      <c r="B48" s="27" t="s">
        <v>81</v>
      </c>
      <c r="C48" s="26" t="s">
        <v>82</v>
      </c>
      <c r="D48" s="161" t="s">
        <v>83</v>
      </c>
      <c r="E48" s="164">
        <v>13998240</v>
      </c>
      <c r="F48" s="59">
        <f>'3.Önkorm.bev.-kiad részletes'!H217</f>
        <v>13998240</v>
      </c>
      <c r="G48" s="60"/>
      <c r="H48" s="60">
        <v>0</v>
      </c>
      <c r="I48" s="61">
        <f>SUM(F48:H48)</f>
        <v>13998240</v>
      </c>
    </row>
    <row r="49" spans="1:9" ht="15">
      <c r="A49" s="7" t="s">
        <v>12</v>
      </c>
      <c r="B49" s="15" t="s">
        <v>85</v>
      </c>
      <c r="C49" s="26" t="s">
        <v>86</v>
      </c>
      <c r="D49" s="161" t="s">
        <v>87</v>
      </c>
      <c r="E49" s="164">
        <v>496428346</v>
      </c>
      <c r="F49" s="59">
        <f>'3.Önkorm.bev.-kiad részletes'!H218</f>
        <v>496428346</v>
      </c>
      <c r="G49" s="60"/>
      <c r="H49" s="60">
        <v>0</v>
      </c>
      <c r="I49" s="61">
        <f>SUM(F49:H49)</f>
        <v>496428346</v>
      </c>
    </row>
    <row r="50" spans="1:9" ht="15.75" thickBot="1">
      <c r="A50" s="20" t="s">
        <v>13</v>
      </c>
      <c r="B50" s="16" t="s">
        <v>91</v>
      </c>
      <c r="C50" s="13"/>
      <c r="D50" s="162"/>
      <c r="E50" s="165"/>
      <c r="F50" s="71"/>
      <c r="G50" s="72"/>
      <c r="H50" s="72">
        <f>IF($D$2=1,-1*H49,0)</f>
        <v>0</v>
      </c>
      <c r="I50" s="73"/>
    </row>
    <row r="51" spans="1:9" ht="15.75" thickBot="1">
      <c r="A51" s="22" t="s">
        <v>14</v>
      </c>
      <c r="B51" s="35" t="s">
        <v>95</v>
      </c>
      <c r="C51" s="36"/>
      <c r="D51" s="37"/>
      <c r="E51" s="157">
        <v>2783024994</v>
      </c>
      <c r="F51" s="65">
        <f>SUM(F45:F50)</f>
        <v>2783241855</v>
      </c>
      <c r="G51" s="66">
        <f>SUM(G45:G50)</f>
        <v>19062909</v>
      </c>
      <c r="H51" s="66">
        <f>SUM(H45:H50)</f>
        <v>0</v>
      </c>
      <c r="I51" s="67">
        <f>SUM(F51:H51)</f>
        <v>2802304764</v>
      </c>
    </row>
    <row r="52" spans="1:10" ht="15.75" thickBot="1">
      <c r="A52" s="30"/>
      <c r="B52" s="30"/>
      <c r="C52" s="30"/>
      <c r="D52" s="30"/>
      <c r="E52" s="158"/>
      <c r="F52" s="74"/>
      <c r="G52" s="74"/>
      <c r="H52" s="74"/>
      <c r="I52" s="74"/>
      <c r="J52" s="31"/>
    </row>
    <row r="53" spans="1:9" ht="15">
      <c r="A53" s="3" t="s">
        <v>0</v>
      </c>
      <c r="B53" s="197" t="s">
        <v>111</v>
      </c>
      <c r="C53" s="198"/>
      <c r="D53" s="32"/>
      <c r="E53" s="154">
        <v>1131250778</v>
      </c>
      <c r="F53" s="56">
        <f>F37+F38+F39+F40+F41+F48+F49</f>
        <v>1132162839.68</v>
      </c>
      <c r="G53" s="57">
        <f>G37+G38+G39+G40+G41</f>
        <v>19062909</v>
      </c>
      <c r="H53" s="57">
        <v>0</v>
      </c>
      <c r="I53" s="58">
        <f>SUM(F53:H53)</f>
        <v>1151225748.68</v>
      </c>
    </row>
    <row r="54" spans="1:9" ht="15.75" thickBot="1">
      <c r="A54" s="11" t="s">
        <v>1</v>
      </c>
      <c r="B54" s="195" t="s">
        <v>112</v>
      </c>
      <c r="C54" s="196"/>
      <c r="D54" s="33"/>
      <c r="E54" s="156">
        <v>1651774215</v>
      </c>
      <c r="F54" s="62">
        <f>F42+F43+F44</f>
        <v>1651079015.32</v>
      </c>
      <c r="G54" s="63">
        <v>0</v>
      </c>
      <c r="H54" s="63">
        <v>0</v>
      </c>
      <c r="I54" s="64">
        <f>SUM(F54:H54)</f>
        <v>1651079015.32</v>
      </c>
    </row>
    <row r="55" spans="1:9" ht="15.75" thickBot="1">
      <c r="A55" s="23"/>
      <c r="B55" s="193" t="s">
        <v>95</v>
      </c>
      <c r="C55" s="194"/>
      <c r="D55" s="34"/>
      <c r="E55" s="157">
        <v>2783024994</v>
      </c>
      <c r="F55" s="65">
        <f>SUM(F53:F54)</f>
        <v>2783241855</v>
      </c>
      <c r="G55" s="66">
        <f>SUM(G53:G54)</f>
        <v>19062909</v>
      </c>
      <c r="H55" s="66">
        <f>SUM(H53:H54)</f>
        <v>0</v>
      </c>
      <c r="I55" s="67">
        <f>SUM(I53:I54)</f>
        <v>2802304764</v>
      </c>
    </row>
    <row r="56" spans="1:10" ht="15.75" thickBot="1">
      <c r="A56" s="30"/>
      <c r="B56" s="30"/>
      <c r="C56" s="30"/>
      <c r="D56" s="30"/>
      <c r="E56" s="158"/>
      <c r="F56" s="74"/>
      <c r="G56" s="74"/>
      <c r="H56" s="74"/>
      <c r="I56" s="74"/>
      <c r="J56" s="31"/>
    </row>
    <row r="57" spans="1:9" ht="15">
      <c r="A57" s="3" t="s">
        <v>0</v>
      </c>
      <c r="B57" s="197" t="s">
        <v>113</v>
      </c>
      <c r="C57" s="198"/>
      <c r="D57" s="32"/>
      <c r="E57" s="154">
        <v>-877438432</v>
      </c>
      <c r="F57" s="75">
        <f aca="true" t="shared" si="2" ref="F57:I59">F26-F53</f>
        <v>892806140.3199999</v>
      </c>
      <c r="G57" s="75">
        <f t="shared" si="2"/>
        <v>-19062909</v>
      </c>
      <c r="H57" s="75">
        <f t="shared" si="2"/>
        <v>0</v>
      </c>
      <c r="I57" s="75">
        <f t="shared" si="2"/>
        <v>873743231.3199999</v>
      </c>
    </row>
    <row r="58" spans="1:9" ht="15.75" thickBot="1">
      <c r="A58" s="11" t="s">
        <v>1</v>
      </c>
      <c r="B58" s="195" t="s">
        <v>114</v>
      </c>
      <c r="C58" s="196"/>
      <c r="D58" s="33"/>
      <c r="E58" s="156">
        <v>-877438432</v>
      </c>
      <c r="F58" s="71">
        <f t="shared" si="2"/>
        <v>-873743231.3199999</v>
      </c>
      <c r="G58" s="71">
        <f t="shared" si="2"/>
        <v>0</v>
      </c>
      <c r="H58" s="71">
        <f t="shared" si="2"/>
        <v>0</v>
      </c>
      <c r="I58" s="71">
        <v>-873743231</v>
      </c>
    </row>
    <row r="59" spans="1:9" ht="15.75" thickBot="1">
      <c r="A59" s="23"/>
      <c r="B59" s="193" t="s">
        <v>115</v>
      </c>
      <c r="C59" s="194"/>
      <c r="D59" s="34"/>
      <c r="E59" s="157">
        <v>0.19000005722045898</v>
      </c>
      <c r="F59" s="65">
        <f t="shared" si="2"/>
        <v>19062909</v>
      </c>
      <c r="G59" s="65">
        <f t="shared" si="2"/>
        <v>-19062909</v>
      </c>
      <c r="H59" s="65">
        <f t="shared" si="2"/>
        <v>0</v>
      </c>
      <c r="I59" s="65">
        <f t="shared" si="2"/>
        <v>0</v>
      </c>
    </row>
  </sheetData>
  <sheetProtection/>
  <mergeCells count="26">
    <mergeCell ref="A2:I2"/>
    <mergeCell ref="C34:C36"/>
    <mergeCell ref="F34:I35"/>
    <mergeCell ref="A34:A36"/>
    <mergeCell ref="B34:B36"/>
    <mergeCell ref="E34:E35"/>
    <mergeCell ref="D34:D36"/>
    <mergeCell ref="C6:C8"/>
    <mergeCell ref="A6:A8"/>
    <mergeCell ref="D6:D8"/>
    <mergeCell ref="B6:B8"/>
    <mergeCell ref="A4:I4"/>
    <mergeCell ref="B28:C28"/>
    <mergeCell ref="A5:I5"/>
    <mergeCell ref="F6:I7"/>
    <mergeCell ref="B27:C27"/>
    <mergeCell ref="A1:I1"/>
    <mergeCell ref="B59:C59"/>
    <mergeCell ref="B58:C58"/>
    <mergeCell ref="B53:C53"/>
    <mergeCell ref="B54:C54"/>
    <mergeCell ref="B55:C55"/>
    <mergeCell ref="B57:C57"/>
    <mergeCell ref="B26:C26"/>
    <mergeCell ref="A3:I3"/>
    <mergeCell ref="E6:E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headerFooter>
    <oddFooter>&amp;L&amp;D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K222"/>
  <sheetViews>
    <sheetView showZeros="0" view="pageBreakPreview" zoomScale="120" zoomScaleSheetLayoutView="120" zoomScalePageLayoutView="0" workbookViewId="0" topLeftCell="E1">
      <selection activeCell="F165" sqref="F165"/>
    </sheetView>
  </sheetViews>
  <sheetFormatPr defaultColWidth="9.140625" defaultRowHeight="15"/>
  <cols>
    <col min="1" max="3" width="0.9921875" style="1" customWidth="1"/>
    <col min="4" max="4" width="6.421875" style="1" customWidth="1"/>
    <col min="5" max="5" width="9.8515625" style="2" customWidth="1"/>
    <col min="6" max="6" width="101.57421875" style="0" bestFit="1" customWidth="1"/>
    <col min="7" max="7" width="35.28125" style="0" customWidth="1"/>
    <col min="8" max="10" width="13.8515625" style="0" customWidth="1"/>
    <col min="11" max="11" width="16.00390625" style="0" customWidth="1"/>
    <col min="12" max="12" width="13.140625" style="1" customWidth="1"/>
    <col min="13" max="16384" width="9.140625" style="1" customWidth="1"/>
  </cols>
  <sheetData>
    <row r="1" spans="1:11" s="42" customFormat="1" ht="11.25">
      <c r="A1" s="211" t="s">
        <v>567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5">
      <c r="A2" s="221" t="s">
        <v>542</v>
      </c>
      <c r="B2" s="221"/>
      <c r="C2" s="221"/>
      <c r="D2" s="221"/>
      <c r="E2" s="221"/>
      <c r="F2" s="221"/>
      <c r="G2" s="221"/>
      <c r="H2" s="221"/>
      <c r="I2" s="221"/>
      <c r="J2" s="166"/>
      <c r="K2" s="166"/>
    </row>
    <row r="3" spans="1:11" s="43" customFormat="1" ht="40.5" customHeight="1">
      <c r="A3" s="212" t="s">
        <v>480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ht="15">
      <c r="A4" s="214" t="s">
        <v>16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5">
      <c r="A5" s="215" t="s">
        <v>96</v>
      </c>
      <c r="B5" s="216"/>
      <c r="C5" s="216"/>
      <c r="D5" s="216"/>
      <c r="E5" s="218" t="s">
        <v>116</v>
      </c>
      <c r="F5" s="219" t="s">
        <v>17</v>
      </c>
      <c r="G5" s="149" t="s">
        <v>551</v>
      </c>
      <c r="H5" s="220" t="s">
        <v>552</v>
      </c>
      <c r="I5" s="216"/>
      <c r="J5" s="216"/>
      <c r="K5" s="216"/>
    </row>
    <row r="6" spans="1:11" s="45" customFormat="1" ht="29.25" customHeight="1">
      <c r="A6" s="217"/>
      <c r="B6" s="217"/>
      <c r="C6" s="217"/>
      <c r="D6" s="217"/>
      <c r="E6" s="217"/>
      <c r="F6" s="217"/>
      <c r="G6" s="46"/>
      <c r="H6" s="47" t="s">
        <v>97</v>
      </c>
      <c r="I6" s="47" t="s">
        <v>98</v>
      </c>
      <c r="J6" s="47" t="s">
        <v>99</v>
      </c>
      <c r="K6" s="48" t="s">
        <v>100</v>
      </c>
    </row>
    <row r="7" spans="1:11" s="78" customFormat="1" ht="12">
      <c r="A7" s="79" t="s">
        <v>117</v>
      </c>
      <c r="B7" s="80"/>
      <c r="C7" s="80"/>
      <c r="D7" s="81"/>
      <c r="E7" s="81"/>
      <c r="F7" s="81"/>
      <c r="G7" s="82">
        <v>2783024994</v>
      </c>
      <c r="H7" s="82">
        <f>H8+H20+H25+H41+H50+H56+H54</f>
        <v>2802304764</v>
      </c>
      <c r="I7" s="82">
        <f>I52</f>
        <v>0</v>
      </c>
      <c r="J7" s="82"/>
      <c r="K7" s="82">
        <f>SUM(H7:J7)</f>
        <v>2802304764</v>
      </c>
    </row>
    <row r="8" spans="1:11" s="78" customFormat="1" ht="12">
      <c r="A8" s="79"/>
      <c r="B8" s="80" t="s">
        <v>23</v>
      </c>
      <c r="C8" s="80"/>
      <c r="D8" s="81"/>
      <c r="E8" s="81"/>
      <c r="F8" s="81" t="s">
        <v>118</v>
      </c>
      <c r="G8" s="82">
        <v>427794683</v>
      </c>
      <c r="H8" s="82">
        <f>H9+H16</f>
        <v>444074453</v>
      </c>
      <c r="I8" s="82"/>
      <c r="J8" s="82"/>
      <c r="K8" s="82">
        <f>SUM(H8:J8)</f>
        <v>444074453</v>
      </c>
    </row>
    <row r="9" spans="1:11" s="78" customFormat="1" ht="12">
      <c r="A9" s="79"/>
      <c r="B9" s="80"/>
      <c r="C9" s="80" t="s">
        <v>119</v>
      </c>
      <c r="D9" s="81"/>
      <c r="E9" s="81"/>
      <c r="F9" s="81" t="s">
        <v>120</v>
      </c>
      <c r="G9" s="82">
        <v>353794683</v>
      </c>
      <c r="H9" s="82">
        <f>SUM(H10:H15)</f>
        <v>370074453</v>
      </c>
      <c r="I9" s="82"/>
      <c r="J9" s="82"/>
      <c r="K9" s="82">
        <f aca="true" t="shared" si="0" ref="K9:K50">SUM(H9:J9)</f>
        <v>370074453</v>
      </c>
    </row>
    <row r="10" spans="1:11" s="45" customFormat="1" ht="12">
      <c r="A10" s="83"/>
      <c r="B10" s="84"/>
      <c r="C10" s="84"/>
      <c r="D10" s="46" t="s">
        <v>121</v>
      </c>
      <c r="E10" s="46" t="s">
        <v>122</v>
      </c>
      <c r="F10" s="46" t="s">
        <v>123</v>
      </c>
      <c r="G10" s="85">
        <v>118542121</v>
      </c>
      <c r="H10" s="85">
        <v>118542121</v>
      </c>
      <c r="I10" s="85"/>
      <c r="J10" s="85"/>
      <c r="K10" s="82">
        <f t="shared" si="0"/>
        <v>118542121</v>
      </c>
    </row>
    <row r="11" spans="1:11" s="45" customFormat="1" ht="12">
      <c r="A11" s="83"/>
      <c r="B11" s="84"/>
      <c r="C11" s="84"/>
      <c r="D11" s="46" t="s">
        <v>124</v>
      </c>
      <c r="E11" s="46" t="s">
        <v>125</v>
      </c>
      <c r="F11" s="46" t="s">
        <v>126</v>
      </c>
      <c r="G11" s="85">
        <v>136730450</v>
      </c>
      <c r="H11" s="85">
        <v>136730450</v>
      </c>
      <c r="I11" s="85"/>
      <c r="J11" s="85"/>
      <c r="K11" s="82">
        <f t="shared" si="0"/>
        <v>136730450</v>
      </c>
    </row>
    <row r="12" spans="1:11" s="45" customFormat="1" ht="12">
      <c r="A12" s="83"/>
      <c r="B12" s="84"/>
      <c r="C12" s="84"/>
      <c r="D12" s="46" t="s">
        <v>381</v>
      </c>
      <c r="E12" s="96" t="s">
        <v>389</v>
      </c>
      <c r="F12" s="46" t="s">
        <v>526</v>
      </c>
      <c r="G12" s="85">
        <v>33875620</v>
      </c>
      <c r="H12" s="85">
        <v>33875620</v>
      </c>
      <c r="I12" s="85"/>
      <c r="J12" s="85"/>
      <c r="K12" s="82">
        <f t="shared" si="0"/>
        <v>33875620</v>
      </c>
    </row>
    <row r="13" spans="1:11" s="45" customFormat="1" ht="12">
      <c r="A13" s="83"/>
      <c r="B13" s="84"/>
      <c r="C13" s="84"/>
      <c r="D13" s="46" t="s">
        <v>382</v>
      </c>
      <c r="E13" s="96" t="s">
        <v>390</v>
      </c>
      <c r="F13" s="46" t="s">
        <v>527</v>
      </c>
      <c r="G13" s="85">
        <v>50718725</v>
      </c>
      <c r="H13" s="85">
        <v>50718725</v>
      </c>
      <c r="I13" s="85"/>
      <c r="J13" s="85"/>
      <c r="K13" s="82">
        <f t="shared" si="0"/>
        <v>50718725</v>
      </c>
    </row>
    <row r="14" spans="1:11" s="45" customFormat="1" ht="12">
      <c r="A14" s="83"/>
      <c r="B14" s="84"/>
      <c r="C14" s="84"/>
      <c r="D14" s="46" t="s">
        <v>127</v>
      </c>
      <c r="E14" s="46" t="s">
        <v>128</v>
      </c>
      <c r="F14" s="46" t="s">
        <v>528</v>
      </c>
      <c r="G14" s="85">
        <v>13927767</v>
      </c>
      <c r="H14" s="85">
        <v>13927767</v>
      </c>
      <c r="I14" s="85"/>
      <c r="J14" s="85"/>
      <c r="K14" s="82">
        <f t="shared" si="0"/>
        <v>13927767</v>
      </c>
    </row>
    <row r="15" spans="1:11" s="45" customFormat="1" ht="12">
      <c r="A15" s="83"/>
      <c r="B15" s="84"/>
      <c r="C15" s="84"/>
      <c r="D15" s="46" t="s">
        <v>426</v>
      </c>
      <c r="E15" s="97" t="s">
        <v>427</v>
      </c>
      <c r="F15" s="46" t="s">
        <v>490</v>
      </c>
      <c r="G15" s="46">
        <v>0</v>
      </c>
      <c r="H15" s="85">
        <v>16279770</v>
      </c>
      <c r="I15" s="85"/>
      <c r="J15" s="85"/>
      <c r="K15" s="82">
        <f t="shared" si="0"/>
        <v>16279770</v>
      </c>
    </row>
    <row r="16" spans="1:11" s="78" customFormat="1" ht="12">
      <c r="A16" s="79"/>
      <c r="B16" s="80"/>
      <c r="C16" s="80" t="s">
        <v>129</v>
      </c>
      <c r="D16" s="81"/>
      <c r="E16" s="81"/>
      <c r="F16" s="81" t="s">
        <v>130</v>
      </c>
      <c r="G16" s="82">
        <v>74000000</v>
      </c>
      <c r="H16" s="82">
        <f>SUM(H17:H19)</f>
        <v>74000000</v>
      </c>
      <c r="I16" s="82"/>
      <c r="J16" s="82"/>
      <c r="K16" s="82">
        <f t="shared" si="0"/>
        <v>74000000</v>
      </c>
    </row>
    <row r="17" spans="1:11" s="45" customFormat="1" ht="12">
      <c r="A17" s="83"/>
      <c r="B17" s="84"/>
      <c r="C17" s="84"/>
      <c r="D17" s="46" t="s">
        <v>131</v>
      </c>
      <c r="E17" s="46" t="s">
        <v>132</v>
      </c>
      <c r="F17" s="46" t="s">
        <v>491</v>
      </c>
      <c r="G17" s="85">
        <v>9000000</v>
      </c>
      <c r="H17" s="85">
        <v>9000000</v>
      </c>
      <c r="I17" s="85"/>
      <c r="J17" s="85"/>
      <c r="K17" s="82">
        <f t="shared" si="0"/>
        <v>9000000</v>
      </c>
    </row>
    <row r="18" spans="1:11" s="45" customFormat="1" ht="12">
      <c r="A18" s="83"/>
      <c r="B18" s="84"/>
      <c r="C18" s="84"/>
      <c r="D18" s="46" t="s">
        <v>131</v>
      </c>
      <c r="E18" s="97" t="s">
        <v>132</v>
      </c>
      <c r="F18" s="46" t="s">
        <v>492</v>
      </c>
      <c r="G18" s="85">
        <v>5000000</v>
      </c>
      <c r="H18" s="85">
        <v>5000000</v>
      </c>
      <c r="I18" s="85"/>
      <c r="J18" s="85"/>
      <c r="K18" s="82">
        <f t="shared" si="0"/>
        <v>5000000</v>
      </c>
    </row>
    <row r="19" spans="1:11" s="45" customFormat="1" ht="12">
      <c r="A19" s="83"/>
      <c r="B19" s="84"/>
      <c r="C19" s="84"/>
      <c r="D19" s="46" t="s">
        <v>131</v>
      </c>
      <c r="E19" s="97" t="s">
        <v>132</v>
      </c>
      <c r="F19" s="46" t="s">
        <v>493</v>
      </c>
      <c r="G19" s="85">
        <v>60000000</v>
      </c>
      <c r="H19" s="85">
        <v>60000000</v>
      </c>
      <c r="I19" s="85"/>
      <c r="J19" s="85"/>
      <c r="K19" s="82">
        <f t="shared" si="0"/>
        <v>60000000</v>
      </c>
    </row>
    <row r="20" spans="1:11" s="45" customFormat="1" ht="12">
      <c r="A20" s="79"/>
      <c r="B20" s="80" t="s">
        <v>29</v>
      </c>
      <c r="C20" s="80"/>
      <c r="D20" s="81"/>
      <c r="E20" s="81"/>
      <c r="F20" s="81" t="s">
        <v>386</v>
      </c>
      <c r="G20" s="109">
        <v>1149301283</v>
      </c>
      <c r="H20" s="82">
        <f>SUM(H21:H24)</f>
        <v>1149301283</v>
      </c>
      <c r="I20" s="82"/>
      <c r="J20" s="82"/>
      <c r="K20" s="82">
        <f t="shared" si="0"/>
        <v>1149301283</v>
      </c>
    </row>
    <row r="21" spans="1:11" s="45" customFormat="1" ht="12">
      <c r="A21" s="83"/>
      <c r="B21" s="84"/>
      <c r="C21" s="84"/>
      <c r="D21" s="46" t="s">
        <v>387</v>
      </c>
      <c r="E21" s="97" t="s">
        <v>388</v>
      </c>
      <c r="F21" s="46" t="s">
        <v>416</v>
      </c>
      <c r="G21" s="85">
        <v>425178709</v>
      </c>
      <c r="H21" s="85">
        <v>425178709</v>
      </c>
      <c r="I21" s="85"/>
      <c r="J21" s="85"/>
      <c r="K21" s="82">
        <f t="shared" si="0"/>
        <v>425178709</v>
      </c>
    </row>
    <row r="22" spans="1:11" s="45" customFormat="1" ht="12">
      <c r="A22" s="83"/>
      <c r="B22" s="84"/>
      <c r="C22" s="84"/>
      <c r="D22" s="46"/>
      <c r="E22" s="97" t="s">
        <v>388</v>
      </c>
      <c r="F22" s="46" t="s">
        <v>554</v>
      </c>
      <c r="G22" s="85">
        <v>592272476</v>
      </c>
      <c r="H22" s="85">
        <v>592272476</v>
      </c>
      <c r="I22" s="85"/>
      <c r="J22" s="85"/>
      <c r="K22" s="82">
        <f t="shared" si="0"/>
        <v>592272476</v>
      </c>
    </row>
    <row r="23" spans="1:11" s="45" customFormat="1" ht="12">
      <c r="A23" s="83"/>
      <c r="B23" s="84"/>
      <c r="C23" s="84"/>
      <c r="D23" s="46" t="s">
        <v>387</v>
      </c>
      <c r="E23" s="97" t="s">
        <v>388</v>
      </c>
      <c r="F23" s="46" t="s">
        <v>481</v>
      </c>
      <c r="G23" s="85">
        <v>122850098</v>
      </c>
      <c r="H23" s="85">
        <v>122850098</v>
      </c>
      <c r="I23" s="85"/>
      <c r="J23" s="85"/>
      <c r="K23" s="82">
        <f>SUM(H23:J23)</f>
        <v>122850098</v>
      </c>
    </row>
    <row r="24" spans="1:11" s="134" customFormat="1" ht="12">
      <c r="A24" s="128"/>
      <c r="B24" s="129"/>
      <c r="C24" s="129"/>
      <c r="D24" s="130" t="s">
        <v>387</v>
      </c>
      <c r="E24" s="131" t="s">
        <v>388</v>
      </c>
      <c r="F24" s="140" t="s">
        <v>553</v>
      </c>
      <c r="G24" s="132">
        <v>9000000</v>
      </c>
      <c r="H24" s="132">
        <v>9000000</v>
      </c>
      <c r="I24" s="132"/>
      <c r="J24" s="132"/>
      <c r="K24" s="133">
        <f t="shared" si="0"/>
        <v>9000000</v>
      </c>
    </row>
    <row r="25" spans="1:11" s="78" customFormat="1" ht="12">
      <c r="A25" s="83"/>
      <c r="B25" s="99" t="s">
        <v>34</v>
      </c>
      <c r="C25" s="99"/>
      <c r="D25" s="46"/>
      <c r="E25" s="97"/>
      <c r="F25" s="98" t="s">
        <v>401</v>
      </c>
      <c r="G25" s="82">
        <v>293150000</v>
      </c>
      <c r="H25" s="95">
        <f>H26+H29+H33</f>
        <v>293150000</v>
      </c>
      <c r="I25" s="85"/>
      <c r="J25" s="85"/>
      <c r="K25" s="82">
        <f t="shared" si="0"/>
        <v>293150000</v>
      </c>
    </row>
    <row r="26" spans="1:11" s="78" customFormat="1" ht="12">
      <c r="A26" s="79"/>
      <c r="B26" s="80"/>
      <c r="C26" s="80" t="s">
        <v>133</v>
      </c>
      <c r="D26" s="81"/>
      <c r="E26" s="81"/>
      <c r="F26" s="81" t="s">
        <v>134</v>
      </c>
      <c r="G26" s="82">
        <v>115800000</v>
      </c>
      <c r="H26" s="82">
        <f>SUM(H27:H28)</f>
        <v>115800000</v>
      </c>
      <c r="I26" s="82"/>
      <c r="J26" s="82"/>
      <c r="K26" s="82">
        <f t="shared" si="0"/>
        <v>115800000</v>
      </c>
    </row>
    <row r="27" spans="1:11" s="45" customFormat="1" ht="12">
      <c r="A27" s="83"/>
      <c r="B27" s="84"/>
      <c r="C27" s="84"/>
      <c r="D27" s="46" t="s">
        <v>133</v>
      </c>
      <c r="E27" s="46" t="s">
        <v>135</v>
      </c>
      <c r="F27" s="46" t="s">
        <v>136</v>
      </c>
      <c r="G27" s="85">
        <v>47000000</v>
      </c>
      <c r="H27" s="132">
        <v>47000000</v>
      </c>
      <c r="I27" s="85"/>
      <c r="J27" s="85"/>
      <c r="K27" s="82">
        <f t="shared" si="0"/>
        <v>47000000</v>
      </c>
    </row>
    <row r="28" spans="1:11" s="45" customFormat="1" ht="12">
      <c r="A28" s="83"/>
      <c r="B28" s="84"/>
      <c r="C28" s="84"/>
      <c r="D28" s="46" t="s">
        <v>133</v>
      </c>
      <c r="E28" s="46" t="s">
        <v>135</v>
      </c>
      <c r="F28" s="135" t="s">
        <v>137</v>
      </c>
      <c r="G28" s="85">
        <v>68800000</v>
      </c>
      <c r="H28" s="132">
        <v>68800000</v>
      </c>
      <c r="I28" s="85"/>
      <c r="J28" s="85"/>
      <c r="K28" s="82">
        <f t="shared" si="0"/>
        <v>68800000</v>
      </c>
    </row>
    <row r="29" spans="1:11" s="78" customFormat="1" ht="12">
      <c r="A29" s="79"/>
      <c r="B29" s="80"/>
      <c r="C29" s="80" t="s">
        <v>138</v>
      </c>
      <c r="D29" s="81"/>
      <c r="E29" s="81"/>
      <c r="F29" s="81" t="s">
        <v>139</v>
      </c>
      <c r="G29" s="82">
        <v>174500000</v>
      </c>
      <c r="H29" s="82">
        <f>SUM(H30:H32)</f>
        <v>174500000</v>
      </c>
      <c r="I29" s="82"/>
      <c r="J29" s="82"/>
      <c r="K29" s="82">
        <f t="shared" si="0"/>
        <v>174500000</v>
      </c>
    </row>
    <row r="30" spans="1:11" s="45" customFormat="1" ht="12">
      <c r="A30" s="83"/>
      <c r="B30" s="84"/>
      <c r="C30" s="84"/>
      <c r="D30" s="46" t="s">
        <v>140</v>
      </c>
      <c r="E30" s="46" t="s">
        <v>141</v>
      </c>
      <c r="F30" s="46" t="s">
        <v>142</v>
      </c>
      <c r="G30" s="85">
        <v>170000000</v>
      </c>
      <c r="H30" s="85">
        <v>170000000</v>
      </c>
      <c r="I30" s="85"/>
      <c r="J30" s="85"/>
      <c r="K30" s="82">
        <f t="shared" si="0"/>
        <v>170000000</v>
      </c>
    </row>
    <row r="31" spans="1:11" s="45" customFormat="1" ht="12">
      <c r="A31" s="83"/>
      <c r="B31" s="84"/>
      <c r="C31" s="84"/>
      <c r="D31" s="46" t="s">
        <v>143</v>
      </c>
      <c r="E31" s="46" t="s">
        <v>144</v>
      </c>
      <c r="F31" s="46" t="s">
        <v>145</v>
      </c>
      <c r="G31" s="85">
        <v>0</v>
      </c>
      <c r="H31" s="85">
        <v>0</v>
      </c>
      <c r="I31" s="85"/>
      <c r="J31" s="85"/>
      <c r="K31" s="82">
        <f t="shared" si="0"/>
        <v>0</v>
      </c>
    </row>
    <row r="32" spans="1:11" s="45" customFormat="1" ht="12">
      <c r="A32" s="83"/>
      <c r="B32" s="84"/>
      <c r="C32" s="84"/>
      <c r="D32" s="46" t="s">
        <v>146</v>
      </c>
      <c r="E32" s="46" t="s">
        <v>147</v>
      </c>
      <c r="F32" s="46" t="s">
        <v>148</v>
      </c>
      <c r="G32" s="85">
        <v>4500000</v>
      </c>
      <c r="H32" s="85">
        <v>4500000</v>
      </c>
      <c r="I32" s="85"/>
      <c r="J32" s="85"/>
      <c r="K32" s="82">
        <f t="shared" si="0"/>
        <v>4500000</v>
      </c>
    </row>
    <row r="33" spans="1:11" s="78" customFormat="1" ht="12">
      <c r="A33" s="79"/>
      <c r="B33" s="80"/>
      <c r="C33" s="80" t="s">
        <v>149</v>
      </c>
      <c r="D33" s="81"/>
      <c r="E33" s="81"/>
      <c r="F33" s="81" t="s">
        <v>150</v>
      </c>
      <c r="G33" s="82">
        <v>2850000</v>
      </c>
      <c r="H33" s="82">
        <f>SUM(H34:H40)</f>
        <v>2850000</v>
      </c>
      <c r="I33" s="82"/>
      <c r="J33" s="82"/>
      <c r="K33" s="82">
        <f t="shared" si="0"/>
        <v>2850000</v>
      </c>
    </row>
    <row r="34" spans="1:11" s="45" customFormat="1" ht="12">
      <c r="A34" s="83"/>
      <c r="B34" s="84"/>
      <c r="C34" s="84"/>
      <c r="D34" s="46" t="s">
        <v>149</v>
      </c>
      <c r="E34" s="46" t="s">
        <v>151</v>
      </c>
      <c r="F34" s="46" t="s">
        <v>152</v>
      </c>
      <c r="G34" s="85">
        <v>100000</v>
      </c>
      <c r="H34" s="85">
        <v>100000</v>
      </c>
      <c r="I34" s="85"/>
      <c r="J34" s="85"/>
      <c r="K34" s="82">
        <f t="shared" si="0"/>
        <v>100000</v>
      </c>
    </row>
    <row r="35" spans="1:11" s="45" customFormat="1" ht="12">
      <c r="A35" s="83"/>
      <c r="B35" s="84"/>
      <c r="C35" s="84"/>
      <c r="D35" s="46" t="s">
        <v>149</v>
      </c>
      <c r="E35" s="46" t="s">
        <v>151</v>
      </c>
      <c r="F35" s="46" t="s">
        <v>529</v>
      </c>
      <c r="G35" s="85">
        <v>0</v>
      </c>
      <c r="H35" s="85"/>
      <c r="I35" s="85"/>
      <c r="J35" s="85"/>
      <c r="K35" s="82">
        <f t="shared" si="0"/>
        <v>0</v>
      </c>
    </row>
    <row r="36" spans="1:11" s="45" customFormat="1" ht="12">
      <c r="A36" s="83"/>
      <c r="B36" s="84"/>
      <c r="C36" s="84"/>
      <c r="D36" s="46" t="s">
        <v>149</v>
      </c>
      <c r="E36" s="46" t="s">
        <v>151</v>
      </c>
      <c r="F36" s="46" t="s">
        <v>153</v>
      </c>
      <c r="G36" s="85">
        <v>100000</v>
      </c>
      <c r="H36" s="85">
        <v>100000</v>
      </c>
      <c r="I36" s="85"/>
      <c r="J36" s="85"/>
      <c r="K36" s="82">
        <f t="shared" si="0"/>
        <v>100000</v>
      </c>
    </row>
    <row r="37" spans="1:11" s="45" customFormat="1" ht="12">
      <c r="A37" s="83"/>
      <c r="B37" s="84"/>
      <c r="C37" s="84"/>
      <c r="D37" s="46" t="s">
        <v>149</v>
      </c>
      <c r="E37" s="46" t="s">
        <v>151</v>
      </c>
      <c r="F37" s="46" t="s">
        <v>530</v>
      </c>
      <c r="G37" s="85">
        <v>50000</v>
      </c>
      <c r="H37" s="85">
        <v>50000</v>
      </c>
      <c r="I37" s="85"/>
      <c r="J37" s="85"/>
      <c r="K37" s="82">
        <f t="shared" si="0"/>
        <v>50000</v>
      </c>
    </row>
    <row r="38" spans="1:11" s="45" customFormat="1" ht="12">
      <c r="A38" s="83"/>
      <c r="B38" s="84"/>
      <c r="C38" s="84"/>
      <c r="D38" s="46" t="s">
        <v>149</v>
      </c>
      <c r="E38" s="46" t="s">
        <v>151</v>
      </c>
      <c r="F38" s="46" t="s">
        <v>154</v>
      </c>
      <c r="G38" s="85">
        <v>2500000</v>
      </c>
      <c r="H38" s="85">
        <v>2500000</v>
      </c>
      <c r="I38" s="85"/>
      <c r="J38" s="85"/>
      <c r="K38" s="82">
        <f t="shared" si="0"/>
        <v>2500000</v>
      </c>
    </row>
    <row r="39" spans="1:11" s="45" customFormat="1" ht="12">
      <c r="A39" s="83"/>
      <c r="B39" s="84"/>
      <c r="C39" s="84"/>
      <c r="D39" s="46" t="s">
        <v>149</v>
      </c>
      <c r="E39" s="46" t="s">
        <v>151</v>
      </c>
      <c r="F39" s="46" t="s">
        <v>155</v>
      </c>
      <c r="G39" s="85">
        <v>100000</v>
      </c>
      <c r="H39" s="85">
        <v>100000</v>
      </c>
      <c r="I39" s="85"/>
      <c r="J39" s="85"/>
      <c r="K39" s="82">
        <f t="shared" si="0"/>
        <v>100000</v>
      </c>
    </row>
    <row r="40" spans="1:11" s="45" customFormat="1" ht="12">
      <c r="A40" s="83"/>
      <c r="B40" s="84"/>
      <c r="C40" s="84"/>
      <c r="D40" s="46" t="s">
        <v>149</v>
      </c>
      <c r="E40" s="46" t="s">
        <v>151</v>
      </c>
      <c r="F40" s="46" t="s">
        <v>156</v>
      </c>
      <c r="G40" s="46">
        <v>0</v>
      </c>
      <c r="H40" s="85"/>
      <c r="I40" s="85"/>
      <c r="J40" s="85"/>
      <c r="K40" s="82">
        <f t="shared" si="0"/>
        <v>0</v>
      </c>
    </row>
    <row r="41" spans="1:11" s="78" customFormat="1" ht="12">
      <c r="A41" s="79"/>
      <c r="B41" s="80" t="s">
        <v>40</v>
      </c>
      <c r="C41" s="80"/>
      <c r="D41" s="81"/>
      <c r="E41" s="81"/>
      <c r="F41" s="81" t="s">
        <v>39</v>
      </c>
      <c r="G41" s="82">
        <v>37397000</v>
      </c>
      <c r="H41" s="82">
        <f>SUM(H42:H49)</f>
        <v>37397000</v>
      </c>
      <c r="I41" s="82"/>
      <c r="J41" s="82"/>
      <c r="K41" s="82">
        <f t="shared" si="0"/>
        <v>37397000</v>
      </c>
    </row>
    <row r="42" spans="1:11" s="45" customFormat="1" ht="12">
      <c r="A42" s="83"/>
      <c r="B42" s="84"/>
      <c r="C42" s="84"/>
      <c r="D42" s="46" t="s">
        <v>157</v>
      </c>
      <c r="E42" s="46" t="s">
        <v>158</v>
      </c>
      <c r="F42" s="46" t="s">
        <v>159</v>
      </c>
      <c r="G42" s="85">
        <v>12000000</v>
      </c>
      <c r="H42" s="85">
        <v>12000000</v>
      </c>
      <c r="I42" s="85"/>
      <c r="J42" s="85"/>
      <c r="K42" s="82">
        <f t="shared" si="0"/>
        <v>12000000</v>
      </c>
    </row>
    <row r="43" spans="1:11" s="45" customFormat="1" ht="12">
      <c r="A43" s="83"/>
      <c r="B43" s="84"/>
      <c r="C43" s="84"/>
      <c r="D43" s="46" t="s">
        <v>157</v>
      </c>
      <c r="E43" s="46" t="s">
        <v>158</v>
      </c>
      <c r="F43" s="46" t="s">
        <v>531</v>
      </c>
      <c r="G43" s="85">
        <v>2000000</v>
      </c>
      <c r="H43" s="85">
        <v>2000000</v>
      </c>
      <c r="I43" s="85"/>
      <c r="J43" s="85"/>
      <c r="K43" s="82">
        <f t="shared" si="0"/>
        <v>2000000</v>
      </c>
    </row>
    <row r="44" spans="1:11" s="45" customFormat="1" ht="12">
      <c r="A44" s="83"/>
      <c r="B44" s="84"/>
      <c r="C44" s="84"/>
      <c r="D44" s="46" t="s">
        <v>160</v>
      </c>
      <c r="E44" s="46" t="s">
        <v>161</v>
      </c>
      <c r="F44" s="46" t="s">
        <v>162</v>
      </c>
      <c r="G44" s="85">
        <v>2500000</v>
      </c>
      <c r="H44" s="85">
        <v>2500000</v>
      </c>
      <c r="I44" s="85"/>
      <c r="J44" s="85"/>
      <c r="K44" s="82">
        <f t="shared" si="0"/>
        <v>2500000</v>
      </c>
    </row>
    <row r="45" spans="1:11" s="45" customFormat="1" ht="12">
      <c r="A45" s="83"/>
      <c r="B45" s="84"/>
      <c r="C45" s="84"/>
      <c r="D45" s="46" t="s">
        <v>163</v>
      </c>
      <c r="E45" s="46" t="s">
        <v>164</v>
      </c>
      <c r="F45" s="46" t="s">
        <v>532</v>
      </c>
      <c r="G45" s="85">
        <v>3000000</v>
      </c>
      <c r="H45" s="132">
        <v>3000000</v>
      </c>
      <c r="I45" s="85"/>
      <c r="J45" s="85"/>
      <c r="K45" s="82">
        <f t="shared" si="0"/>
        <v>3000000</v>
      </c>
    </row>
    <row r="46" spans="1:11" s="45" customFormat="1" ht="12">
      <c r="A46" s="83"/>
      <c r="B46" s="84"/>
      <c r="C46" s="84"/>
      <c r="D46" s="46" t="s">
        <v>165</v>
      </c>
      <c r="E46" s="46" t="s">
        <v>166</v>
      </c>
      <c r="F46" s="46" t="s">
        <v>385</v>
      </c>
      <c r="G46" s="85">
        <v>14725000</v>
      </c>
      <c r="H46" s="85">
        <f>(H42+H44+H45)*27%+10000000</f>
        <v>14725000</v>
      </c>
      <c r="I46" s="85"/>
      <c r="J46" s="85"/>
      <c r="K46" s="82">
        <f t="shared" si="0"/>
        <v>14725000</v>
      </c>
    </row>
    <row r="47" spans="1:11" s="45" customFormat="1" ht="12">
      <c r="A47" s="83"/>
      <c r="B47" s="84"/>
      <c r="C47" s="84"/>
      <c r="D47" s="46" t="s">
        <v>167</v>
      </c>
      <c r="E47" s="46" t="s">
        <v>168</v>
      </c>
      <c r="F47" s="46" t="s">
        <v>169</v>
      </c>
      <c r="G47" s="85">
        <v>0</v>
      </c>
      <c r="H47" s="102"/>
      <c r="I47" s="85"/>
      <c r="J47" s="85"/>
      <c r="K47" s="82">
        <f t="shared" si="0"/>
        <v>0</v>
      </c>
    </row>
    <row r="48" spans="1:11" s="45" customFormat="1" ht="12">
      <c r="A48" s="83"/>
      <c r="B48" s="84"/>
      <c r="C48" s="84"/>
      <c r="D48" s="46" t="s">
        <v>383</v>
      </c>
      <c r="E48" s="96" t="s">
        <v>391</v>
      </c>
      <c r="F48" s="46" t="s">
        <v>384</v>
      </c>
      <c r="G48" s="85">
        <v>400000</v>
      </c>
      <c r="H48" s="85">
        <v>400000</v>
      </c>
      <c r="I48" s="85"/>
      <c r="J48" s="85"/>
      <c r="K48" s="82">
        <f t="shared" si="0"/>
        <v>400000</v>
      </c>
    </row>
    <row r="49" spans="1:11" s="45" customFormat="1" ht="12">
      <c r="A49" s="83"/>
      <c r="B49" s="84"/>
      <c r="C49" s="84"/>
      <c r="D49" s="46" t="s">
        <v>170</v>
      </c>
      <c r="E49" s="46" t="s">
        <v>171</v>
      </c>
      <c r="F49" s="46" t="s">
        <v>172</v>
      </c>
      <c r="G49" s="46">
        <v>2772000</v>
      </c>
      <c r="H49" s="85">
        <v>2772000</v>
      </c>
      <c r="I49" s="85"/>
      <c r="J49" s="85"/>
      <c r="K49" s="82">
        <f t="shared" si="0"/>
        <v>2772000</v>
      </c>
    </row>
    <row r="50" spans="1:11" s="78" customFormat="1" ht="12">
      <c r="A50" s="79"/>
      <c r="B50" s="80" t="s">
        <v>46</v>
      </c>
      <c r="C50" s="80"/>
      <c r="D50" s="81"/>
      <c r="E50" s="81"/>
      <c r="F50" s="81" t="s">
        <v>45</v>
      </c>
      <c r="G50" s="82">
        <v>121000000</v>
      </c>
      <c r="H50" s="82">
        <f>SUM(H51)</f>
        <v>121000000</v>
      </c>
      <c r="I50" s="82"/>
      <c r="J50" s="82"/>
      <c r="K50" s="82">
        <f t="shared" si="0"/>
        <v>121000000</v>
      </c>
    </row>
    <row r="51" spans="1:11" s="45" customFormat="1" ht="12">
      <c r="A51" s="83"/>
      <c r="B51" s="84"/>
      <c r="C51" s="84"/>
      <c r="D51" s="46" t="s">
        <v>173</v>
      </c>
      <c r="E51" s="46" t="s">
        <v>175</v>
      </c>
      <c r="F51" s="130" t="s">
        <v>174</v>
      </c>
      <c r="G51" s="85">
        <v>121000000</v>
      </c>
      <c r="H51" s="132">
        <v>121000000</v>
      </c>
      <c r="I51" s="85"/>
      <c r="J51" s="85"/>
      <c r="K51" s="82">
        <f aca="true" t="shared" si="1" ref="K51:K59">SUM(H51:J51)</f>
        <v>121000000</v>
      </c>
    </row>
    <row r="52" spans="1:11" s="78" customFormat="1" ht="12">
      <c r="A52" s="79"/>
      <c r="B52" s="80" t="s">
        <v>58</v>
      </c>
      <c r="C52" s="80"/>
      <c r="D52" s="81"/>
      <c r="E52" s="81"/>
      <c r="F52" s="81" t="s">
        <v>176</v>
      </c>
      <c r="G52" s="81">
        <v>0</v>
      </c>
      <c r="H52" s="82"/>
      <c r="I52" s="82">
        <f>I54</f>
        <v>0</v>
      </c>
      <c r="J52" s="82"/>
      <c r="K52" s="82">
        <f t="shared" si="1"/>
        <v>0</v>
      </c>
    </row>
    <row r="53" spans="1:11" s="78" customFormat="1" ht="12">
      <c r="A53" s="79"/>
      <c r="B53" s="80"/>
      <c r="C53" s="80" t="s">
        <v>177</v>
      </c>
      <c r="D53" s="81"/>
      <c r="E53" s="81"/>
      <c r="F53" s="81" t="s">
        <v>178</v>
      </c>
      <c r="G53" s="81">
        <v>0</v>
      </c>
      <c r="H53" s="82"/>
      <c r="I53" s="82"/>
      <c r="J53" s="82"/>
      <c r="K53" s="82">
        <f t="shared" si="1"/>
        <v>0</v>
      </c>
    </row>
    <row r="54" spans="1:11" s="78" customFormat="1" ht="12">
      <c r="A54" s="79"/>
      <c r="B54" s="80"/>
      <c r="C54" s="80" t="s">
        <v>179</v>
      </c>
      <c r="D54" s="81"/>
      <c r="E54" s="81"/>
      <c r="F54" s="81" t="s">
        <v>180</v>
      </c>
      <c r="G54" s="82">
        <v>92000000</v>
      </c>
      <c r="H54" s="82">
        <f>SUM(H55)</f>
        <v>95000000</v>
      </c>
      <c r="I54" s="82">
        <f>SUM(I55)</f>
        <v>0</v>
      </c>
      <c r="J54" s="82">
        <f>SUM(J55)</f>
        <v>0</v>
      </c>
      <c r="K54" s="82">
        <f>SUM(K55)</f>
        <v>95000000</v>
      </c>
    </row>
    <row r="55" spans="1:11" s="45" customFormat="1" ht="12">
      <c r="A55" s="83"/>
      <c r="B55" s="84"/>
      <c r="C55" s="84"/>
      <c r="D55" s="46" t="s">
        <v>181</v>
      </c>
      <c r="E55" s="46" t="s">
        <v>182</v>
      </c>
      <c r="F55" s="46" t="s">
        <v>533</v>
      </c>
      <c r="G55" s="85">
        <v>92000000</v>
      </c>
      <c r="H55" s="85">
        <v>95000000</v>
      </c>
      <c r="I55" s="85"/>
      <c r="J55" s="85"/>
      <c r="K55" s="82">
        <f t="shared" si="1"/>
        <v>95000000</v>
      </c>
    </row>
    <row r="56" spans="1:11" s="78" customFormat="1" ht="12">
      <c r="A56" s="79"/>
      <c r="B56" s="80" t="s">
        <v>183</v>
      </c>
      <c r="C56" s="80"/>
      <c r="D56" s="81"/>
      <c r="E56" s="81"/>
      <c r="F56" s="81" t="s">
        <v>184</v>
      </c>
      <c r="G56" s="82">
        <v>662382028</v>
      </c>
      <c r="H56" s="82">
        <f>SUM(H57)</f>
        <v>662382028</v>
      </c>
      <c r="I56" s="82"/>
      <c r="J56" s="82"/>
      <c r="K56" s="82">
        <f t="shared" si="1"/>
        <v>662382028</v>
      </c>
    </row>
    <row r="57" spans="1:11" s="78" customFormat="1" ht="12">
      <c r="A57" s="79"/>
      <c r="B57" s="80"/>
      <c r="C57" s="80" t="s">
        <v>185</v>
      </c>
      <c r="D57" s="81"/>
      <c r="E57" s="81"/>
      <c r="F57" s="81" t="s">
        <v>186</v>
      </c>
      <c r="G57" s="82">
        <v>662382028</v>
      </c>
      <c r="H57" s="82">
        <f>SUM(H58:H59)</f>
        <v>662382028</v>
      </c>
      <c r="I57" s="82"/>
      <c r="J57" s="82"/>
      <c r="K57" s="82">
        <f t="shared" si="1"/>
        <v>662382028</v>
      </c>
    </row>
    <row r="58" spans="1:11" s="45" customFormat="1" ht="12">
      <c r="A58" s="83"/>
      <c r="B58" s="84"/>
      <c r="C58" s="84"/>
      <c r="D58" s="46" t="s">
        <v>187</v>
      </c>
      <c r="E58" s="46" t="s">
        <v>188</v>
      </c>
      <c r="F58" s="46" t="s">
        <v>482</v>
      </c>
      <c r="G58" s="85">
        <v>561335784</v>
      </c>
      <c r="H58" s="85">
        <v>561335784</v>
      </c>
      <c r="I58" s="85"/>
      <c r="J58" s="85"/>
      <c r="K58" s="82">
        <f t="shared" si="1"/>
        <v>561335784</v>
      </c>
    </row>
    <row r="59" spans="1:11" s="45" customFormat="1" ht="12">
      <c r="A59" s="83"/>
      <c r="B59" s="84"/>
      <c r="C59" s="84"/>
      <c r="D59" s="46" t="s">
        <v>187</v>
      </c>
      <c r="E59" s="46" t="s">
        <v>188</v>
      </c>
      <c r="F59" s="46" t="s">
        <v>392</v>
      </c>
      <c r="G59" s="85">
        <v>101046244</v>
      </c>
      <c r="H59" s="85">
        <v>101046244</v>
      </c>
      <c r="I59" s="85"/>
      <c r="J59" s="85"/>
      <c r="K59" s="82">
        <f t="shared" si="1"/>
        <v>101046244</v>
      </c>
    </row>
    <row r="60" spans="1:11" s="78" customFormat="1" ht="12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</row>
    <row r="61" spans="1:11" s="78" customFormat="1" ht="12">
      <c r="A61" s="79" t="s">
        <v>189</v>
      </c>
      <c r="B61" s="80"/>
      <c r="C61" s="80"/>
      <c r="D61" s="81"/>
      <c r="E61" s="81"/>
      <c r="F61" s="81"/>
      <c r="G61" s="82">
        <v>2783024993.81</v>
      </c>
      <c r="H61" s="82">
        <f>H62+H78+H84+H125+H137+H159+H190+H215+H210</f>
        <v>2783241855</v>
      </c>
      <c r="I61" s="82">
        <f>I62+I78+I137+I95+I118+I128+I159+I190</f>
        <v>19062909</v>
      </c>
      <c r="J61" s="82"/>
      <c r="K61" s="82">
        <f>H61+I61</f>
        <v>2802304764</v>
      </c>
    </row>
    <row r="62" spans="1:11" s="78" customFormat="1" ht="12">
      <c r="A62" s="79"/>
      <c r="B62" s="80" t="s">
        <v>26</v>
      </c>
      <c r="C62" s="80"/>
      <c r="D62" s="81"/>
      <c r="E62" s="81"/>
      <c r="F62" s="81" t="s">
        <v>190</v>
      </c>
      <c r="G62" s="82">
        <v>80902290</v>
      </c>
      <c r="H62" s="82">
        <f>H63+H70</f>
        <v>79202290</v>
      </c>
      <c r="I62" s="82">
        <f>SUM(I70)</f>
        <v>1700000</v>
      </c>
      <c r="J62" s="82"/>
      <c r="K62" s="82">
        <f aca="true" t="shared" si="2" ref="K62:K121">H62+I62</f>
        <v>80902290</v>
      </c>
    </row>
    <row r="63" spans="1:11" s="78" customFormat="1" ht="12">
      <c r="A63" s="79"/>
      <c r="B63" s="80"/>
      <c r="C63" s="80" t="s">
        <v>191</v>
      </c>
      <c r="D63" s="81"/>
      <c r="E63" s="81"/>
      <c r="F63" s="81" t="s">
        <v>192</v>
      </c>
      <c r="G63" s="82">
        <v>48294073</v>
      </c>
      <c r="H63" s="82">
        <f>SUM(H64:H69)</f>
        <v>48294073</v>
      </c>
      <c r="I63" s="82"/>
      <c r="J63" s="82"/>
      <c r="K63" s="82">
        <f t="shared" si="2"/>
        <v>48294073</v>
      </c>
    </row>
    <row r="64" spans="1:11" s="45" customFormat="1" ht="12">
      <c r="A64" s="83"/>
      <c r="B64" s="84"/>
      <c r="C64" s="84"/>
      <c r="D64" s="46" t="s">
        <v>193</v>
      </c>
      <c r="E64" s="46" t="s">
        <v>194</v>
      </c>
      <c r="F64" s="46" t="s">
        <v>451</v>
      </c>
      <c r="G64" s="85">
        <v>45272702</v>
      </c>
      <c r="H64" s="143">
        <v>45272702</v>
      </c>
      <c r="I64" s="143"/>
      <c r="J64" s="143"/>
      <c r="K64" s="82">
        <f t="shared" si="2"/>
        <v>45272702</v>
      </c>
    </row>
    <row r="65" spans="1:11" s="45" customFormat="1" ht="12">
      <c r="A65" s="83"/>
      <c r="B65" s="84"/>
      <c r="C65" s="84"/>
      <c r="D65" s="46" t="s">
        <v>195</v>
      </c>
      <c r="E65" s="46" t="s">
        <v>196</v>
      </c>
      <c r="F65" s="46" t="s">
        <v>433</v>
      </c>
      <c r="G65" s="85">
        <v>1000000</v>
      </c>
      <c r="H65" s="143">
        <v>1000000</v>
      </c>
      <c r="I65" s="143"/>
      <c r="J65" s="143"/>
      <c r="K65" s="82">
        <f t="shared" si="2"/>
        <v>1000000</v>
      </c>
    </row>
    <row r="66" spans="1:11" s="45" customFormat="1" ht="12">
      <c r="A66" s="83"/>
      <c r="B66" s="84"/>
      <c r="C66" s="84"/>
      <c r="D66" s="46" t="s">
        <v>197</v>
      </c>
      <c r="E66" s="46" t="s">
        <v>198</v>
      </c>
      <c r="F66" s="46" t="s">
        <v>452</v>
      </c>
      <c r="G66" s="85">
        <v>1713867</v>
      </c>
      <c r="H66" s="143">
        <v>1713867</v>
      </c>
      <c r="I66" s="143"/>
      <c r="J66" s="143"/>
      <c r="K66" s="82">
        <f t="shared" si="2"/>
        <v>1713867</v>
      </c>
    </row>
    <row r="67" spans="1:11" s="45" customFormat="1" ht="12">
      <c r="A67" s="83"/>
      <c r="B67" s="84"/>
      <c r="C67" s="84"/>
      <c r="D67" s="46" t="s">
        <v>355</v>
      </c>
      <c r="E67" s="97" t="s">
        <v>356</v>
      </c>
      <c r="F67" s="46" t="s">
        <v>488</v>
      </c>
      <c r="G67" s="85">
        <v>36504</v>
      </c>
      <c r="H67" s="143">
        <v>36504</v>
      </c>
      <c r="I67" s="143"/>
      <c r="J67" s="143"/>
      <c r="K67" s="82">
        <f>SUM(H67:J67)</f>
        <v>36504</v>
      </c>
    </row>
    <row r="68" spans="1:11" s="45" customFormat="1" ht="12">
      <c r="A68" s="83"/>
      <c r="B68" s="84"/>
      <c r="C68" s="84"/>
      <c r="D68" s="46" t="s">
        <v>357</v>
      </c>
      <c r="E68" s="97" t="s">
        <v>358</v>
      </c>
      <c r="F68" s="46" t="s">
        <v>396</v>
      </c>
      <c r="G68" s="85">
        <v>193000</v>
      </c>
      <c r="H68" s="143">
        <v>193000</v>
      </c>
      <c r="I68" s="143"/>
      <c r="J68" s="143"/>
      <c r="K68" s="82">
        <f t="shared" si="2"/>
        <v>193000</v>
      </c>
    </row>
    <row r="69" spans="1:11" s="45" customFormat="1" ht="12">
      <c r="A69" s="83"/>
      <c r="B69" s="84"/>
      <c r="C69" s="84"/>
      <c r="D69" s="46" t="s">
        <v>359</v>
      </c>
      <c r="E69" s="97" t="s">
        <v>360</v>
      </c>
      <c r="F69" s="46" t="s">
        <v>395</v>
      </c>
      <c r="G69" s="85">
        <v>78000</v>
      </c>
      <c r="H69" s="143">
        <v>78000</v>
      </c>
      <c r="I69" s="143"/>
      <c r="J69" s="143"/>
      <c r="K69" s="82">
        <f t="shared" si="2"/>
        <v>78000</v>
      </c>
    </row>
    <row r="70" spans="1:11" s="78" customFormat="1" ht="12">
      <c r="A70" s="79"/>
      <c r="B70" s="80"/>
      <c r="C70" s="80" t="s">
        <v>199</v>
      </c>
      <c r="D70" s="81"/>
      <c r="E70" s="81"/>
      <c r="F70" s="81" t="s">
        <v>200</v>
      </c>
      <c r="G70" s="82">
        <v>32608217</v>
      </c>
      <c r="H70" s="144">
        <f>SUM(H71:H77)</f>
        <v>30908217</v>
      </c>
      <c r="I70" s="144">
        <f>SUM(I71:I77)</f>
        <v>1700000</v>
      </c>
      <c r="J70" s="144"/>
      <c r="K70" s="82">
        <f t="shared" si="2"/>
        <v>32608217</v>
      </c>
    </row>
    <row r="71" spans="1:11" s="45" customFormat="1" ht="12">
      <c r="A71" s="83"/>
      <c r="B71" s="84"/>
      <c r="C71" s="84"/>
      <c r="D71" s="46" t="s">
        <v>201</v>
      </c>
      <c r="E71" s="46" t="s">
        <v>202</v>
      </c>
      <c r="F71" s="46" t="s">
        <v>453</v>
      </c>
      <c r="G71" s="85">
        <v>10764000</v>
      </c>
      <c r="H71" s="143">
        <v>10764000</v>
      </c>
      <c r="I71" s="143"/>
      <c r="J71" s="143"/>
      <c r="K71" s="82">
        <f t="shared" si="2"/>
        <v>10764000</v>
      </c>
    </row>
    <row r="72" spans="1:11" s="45" customFormat="1" ht="12">
      <c r="A72" s="83"/>
      <c r="B72" s="84"/>
      <c r="C72" s="84"/>
      <c r="D72" s="46" t="s">
        <v>201</v>
      </c>
      <c r="E72" s="97" t="s">
        <v>202</v>
      </c>
      <c r="F72" s="46" t="s">
        <v>496</v>
      </c>
      <c r="G72" s="85">
        <v>251563</v>
      </c>
      <c r="H72" s="143">
        <v>251563</v>
      </c>
      <c r="I72" s="143"/>
      <c r="J72" s="143"/>
      <c r="K72" s="82">
        <f t="shared" si="2"/>
        <v>251563</v>
      </c>
    </row>
    <row r="73" spans="1:11" s="107" customFormat="1" ht="12">
      <c r="A73" s="103"/>
      <c r="B73" s="104"/>
      <c r="C73" s="104"/>
      <c r="D73" s="105" t="s">
        <v>201</v>
      </c>
      <c r="E73" s="105" t="s">
        <v>202</v>
      </c>
      <c r="F73" s="105" t="s">
        <v>203</v>
      </c>
      <c r="G73" s="85">
        <v>6794400</v>
      </c>
      <c r="H73" s="132">
        <v>6794400</v>
      </c>
      <c r="I73" s="132"/>
      <c r="J73" s="132"/>
      <c r="K73" s="106">
        <f t="shared" si="2"/>
        <v>6794400</v>
      </c>
    </row>
    <row r="74" spans="1:11" s="45" customFormat="1" ht="12">
      <c r="A74" s="83"/>
      <c r="B74" s="84"/>
      <c r="C74" s="84"/>
      <c r="D74" s="46" t="s">
        <v>204</v>
      </c>
      <c r="E74" s="46" t="s">
        <v>205</v>
      </c>
      <c r="F74" s="105" t="s">
        <v>432</v>
      </c>
      <c r="G74" s="85">
        <v>12263054</v>
      </c>
      <c r="H74" s="132">
        <v>12263054</v>
      </c>
      <c r="I74" s="132"/>
      <c r="J74" s="132"/>
      <c r="K74" s="82">
        <f t="shared" si="2"/>
        <v>12263054</v>
      </c>
    </row>
    <row r="75" spans="1:11" s="45" customFormat="1" ht="12">
      <c r="A75" s="83"/>
      <c r="B75" s="84"/>
      <c r="C75" s="84"/>
      <c r="D75" s="46" t="s">
        <v>206</v>
      </c>
      <c r="E75" s="46" t="s">
        <v>207</v>
      </c>
      <c r="F75" s="46" t="s">
        <v>431</v>
      </c>
      <c r="G75" s="85">
        <v>835200</v>
      </c>
      <c r="H75" s="132">
        <v>835200</v>
      </c>
      <c r="I75" s="132"/>
      <c r="J75" s="132"/>
      <c r="K75" s="82">
        <f t="shared" si="2"/>
        <v>835200</v>
      </c>
    </row>
    <row r="76" spans="1:11" s="45" customFormat="1" ht="12">
      <c r="A76" s="83"/>
      <c r="B76" s="84"/>
      <c r="C76" s="84"/>
      <c r="D76" s="46" t="s">
        <v>206</v>
      </c>
      <c r="E76" s="46" t="s">
        <v>207</v>
      </c>
      <c r="F76" s="46" t="s">
        <v>208</v>
      </c>
      <c r="G76" s="85">
        <v>0</v>
      </c>
      <c r="H76" s="132"/>
      <c r="I76" s="132"/>
      <c r="J76" s="132"/>
      <c r="K76" s="82">
        <f t="shared" si="2"/>
        <v>0</v>
      </c>
    </row>
    <row r="77" spans="1:11" s="45" customFormat="1" ht="12">
      <c r="A77" s="83"/>
      <c r="B77" s="84"/>
      <c r="C77" s="84"/>
      <c r="D77" s="46" t="s">
        <v>206</v>
      </c>
      <c r="E77" s="46" t="s">
        <v>207</v>
      </c>
      <c r="F77" s="46" t="s">
        <v>209</v>
      </c>
      <c r="G77" s="85">
        <v>1700000</v>
      </c>
      <c r="H77" s="132"/>
      <c r="I77" s="132">
        <v>1700000</v>
      </c>
      <c r="J77" s="132"/>
      <c r="K77" s="82">
        <f t="shared" si="2"/>
        <v>1700000</v>
      </c>
    </row>
    <row r="78" spans="1:11" s="78" customFormat="1" ht="12">
      <c r="A78" s="79"/>
      <c r="B78" s="80" t="s">
        <v>31</v>
      </c>
      <c r="C78" s="80"/>
      <c r="D78" s="81"/>
      <c r="E78" s="81"/>
      <c r="F78" s="81" t="s">
        <v>210</v>
      </c>
      <c r="G78" s="82">
        <v>10906626.680000002</v>
      </c>
      <c r="H78" s="133">
        <f>SUM(H79:H83)</f>
        <v>10576226.680000002</v>
      </c>
      <c r="I78" s="133">
        <f>SUM(I79:I83)</f>
        <v>330400</v>
      </c>
      <c r="J78" s="133"/>
      <c r="K78" s="82">
        <f>H78+I78</f>
        <v>10906626.680000002</v>
      </c>
    </row>
    <row r="79" spans="1:11" s="45" customFormat="1" ht="12">
      <c r="A79" s="83"/>
      <c r="B79" s="84"/>
      <c r="C79" s="84"/>
      <c r="D79" s="46" t="s">
        <v>31</v>
      </c>
      <c r="E79" s="46" t="s">
        <v>211</v>
      </c>
      <c r="F79" s="46" t="s">
        <v>397</v>
      </c>
      <c r="G79" s="85">
        <v>10025906.280000001</v>
      </c>
      <c r="H79" s="132">
        <f>(H64+H68+H71+H73+H74+H75+H65)*13%</f>
        <v>10025906.280000001</v>
      </c>
      <c r="I79" s="132">
        <f>I74*13%</f>
        <v>0</v>
      </c>
      <c r="J79" s="132"/>
      <c r="K79" s="82">
        <f t="shared" si="2"/>
        <v>10025906.280000001</v>
      </c>
    </row>
    <row r="80" spans="1:11" s="45" customFormat="1" ht="12">
      <c r="A80" s="83"/>
      <c r="B80" s="84"/>
      <c r="C80" s="84"/>
      <c r="D80" s="46" t="s">
        <v>31</v>
      </c>
      <c r="E80" s="97" t="s">
        <v>211</v>
      </c>
      <c r="F80" s="46" t="s">
        <v>446</v>
      </c>
      <c r="G80" s="85">
        <v>255506</v>
      </c>
      <c r="H80" s="132">
        <f>(H66+H72)*13%</f>
        <v>255505.90000000002</v>
      </c>
      <c r="I80" s="132"/>
      <c r="J80" s="132"/>
      <c r="K80" s="82"/>
    </row>
    <row r="81" spans="1:11" s="45" customFormat="1" ht="12">
      <c r="A81" s="83"/>
      <c r="B81" s="84"/>
      <c r="C81" s="84"/>
      <c r="D81" s="46" t="s">
        <v>31</v>
      </c>
      <c r="E81" s="46" t="s">
        <v>211</v>
      </c>
      <c r="F81" s="46" t="s">
        <v>489</v>
      </c>
      <c r="G81" s="85">
        <v>294814.5</v>
      </c>
      <c r="H81" s="132">
        <f>(H66+H72)*15%</f>
        <v>294814.5</v>
      </c>
      <c r="I81" s="132"/>
      <c r="J81" s="132"/>
      <c r="K81" s="82">
        <f t="shared" si="2"/>
        <v>294814.5</v>
      </c>
    </row>
    <row r="82" spans="1:11" s="45" customFormat="1" ht="12">
      <c r="A82" s="83"/>
      <c r="B82" s="84"/>
      <c r="C82" s="84"/>
      <c r="D82" s="46" t="s">
        <v>31</v>
      </c>
      <c r="E82" s="46" t="s">
        <v>211</v>
      </c>
      <c r="F82" s="46" t="s">
        <v>428</v>
      </c>
      <c r="G82" s="85">
        <v>153400</v>
      </c>
      <c r="H82" s="132">
        <f>(H77*1.18)*15.5%</f>
        <v>0</v>
      </c>
      <c r="I82" s="132">
        <v>153400</v>
      </c>
      <c r="J82" s="132"/>
      <c r="K82" s="82">
        <f t="shared" si="2"/>
        <v>153400</v>
      </c>
    </row>
    <row r="83" spans="1:11" s="45" customFormat="1" ht="12">
      <c r="A83" s="83"/>
      <c r="B83" s="84"/>
      <c r="C83" s="84"/>
      <c r="D83" s="46" t="s">
        <v>31</v>
      </c>
      <c r="E83" s="46" t="s">
        <v>211</v>
      </c>
      <c r="F83" s="46" t="s">
        <v>398</v>
      </c>
      <c r="G83" s="85">
        <v>177000</v>
      </c>
      <c r="H83" s="132">
        <f>(H77*1.18)*15%</f>
        <v>0</v>
      </c>
      <c r="I83" s="132">
        <v>177000</v>
      </c>
      <c r="J83" s="132"/>
      <c r="K83" s="82">
        <f t="shared" si="2"/>
        <v>177000</v>
      </c>
    </row>
    <row r="84" spans="1:11" s="78" customFormat="1" ht="12">
      <c r="A84" s="79"/>
      <c r="B84" s="80" t="s">
        <v>37</v>
      </c>
      <c r="C84" s="80"/>
      <c r="D84" s="81"/>
      <c r="E84" s="81"/>
      <c r="F84" s="81" t="s">
        <v>36</v>
      </c>
      <c r="G84" s="82">
        <v>448094971.81</v>
      </c>
      <c r="H84" s="82">
        <f>SUM(H85+H92+H95+H116+H118)</f>
        <v>450123933</v>
      </c>
      <c r="I84" s="82">
        <f>I95+I118</f>
        <v>3826509</v>
      </c>
      <c r="J84" s="82"/>
      <c r="K84" s="82">
        <f t="shared" si="2"/>
        <v>453950442</v>
      </c>
    </row>
    <row r="85" spans="1:11" s="78" customFormat="1" ht="12">
      <c r="A85" s="79"/>
      <c r="B85" s="80"/>
      <c r="C85" s="80" t="s">
        <v>212</v>
      </c>
      <c r="D85" s="81"/>
      <c r="E85" s="81"/>
      <c r="F85" s="81" t="s">
        <v>213</v>
      </c>
      <c r="G85" s="82">
        <v>13000000</v>
      </c>
      <c r="H85" s="82">
        <f>SUM(H86:H91)</f>
        <v>18309876</v>
      </c>
      <c r="I85" s="82"/>
      <c r="J85" s="82"/>
      <c r="K85" s="82">
        <f t="shared" si="2"/>
        <v>18309876</v>
      </c>
    </row>
    <row r="86" spans="1:11" s="45" customFormat="1" ht="12">
      <c r="A86" s="83"/>
      <c r="B86" s="84"/>
      <c r="C86" s="84"/>
      <c r="D86" s="46" t="s">
        <v>214</v>
      </c>
      <c r="E86" s="46" t="s">
        <v>215</v>
      </c>
      <c r="F86" s="46" t="s">
        <v>216</v>
      </c>
      <c r="G86" s="46">
        <v>0</v>
      </c>
      <c r="H86" s="85">
        <v>0</v>
      </c>
      <c r="I86" s="85"/>
      <c r="J86" s="85"/>
      <c r="K86" s="82">
        <f t="shared" si="2"/>
        <v>0</v>
      </c>
    </row>
    <row r="87" spans="1:11" s="45" customFormat="1" ht="12">
      <c r="A87" s="83"/>
      <c r="B87" s="84"/>
      <c r="C87" s="84"/>
      <c r="D87" s="46" t="s">
        <v>217</v>
      </c>
      <c r="E87" s="46" t="s">
        <v>218</v>
      </c>
      <c r="F87" s="46" t="s">
        <v>219</v>
      </c>
      <c r="G87" s="85">
        <v>7000000</v>
      </c>
      <c r="H87" s="85">
        <v>10149606</v>
      </c>
      <c r="I87" s="85"/>
      <c r="J87" s="85"/>
      <c r="K87" s="82">
        <f t="shared" si="2"/>
        <v>10149606</v>
      </c>
    </row>
    <row r="88" spans="1:11" s="45" customFormat="1" ht="12">
      <c r="A88" s="83"/>
      <c r="B88" s="84"/>
      <c r="C88" s="84"/>
      <c r="D88" s="46" t="s">
        <v>217</v>
      </c>
      <c r="E88" s="97" t="s">
        <v>218</v>
      </c>
      <c r="F88" s="46" t="s">
        <v>499</v>
      </c>
      <c r="G88" s="85">
        <v>1000000</v>
      </c>
      <c r="H88" s="85">
        <v>3160270</v>
      </c>
      <c r="I88" s="85"/>
      <c r="J88" s="85"/>
      <c r="K88" s="82">
        <f>SUM(H88:J88)</f>
        <v>3160270</v>
      </c>
    </row>
    <row r="89" spans="1:11" s="45" customFormat="1" ht="12">
      <c r="A89" s="83"/>
      <c r="B89" s="84"/>
      <c r="C89" s="84"/>
      <c r="D89" s="46" t="s">
        <v>217</v>
      </c>
      <c r="E89" s="46" t="s">
        <v>218</v>
      </c>
      <c r="F89" s="46" t="s">
        <v>434</v>
      </c>
      <c r="G89" s="85">
        <v>0</v>
      </c>
      <c r="H89" s="85"/>
      <c r="I89" s="85"/>
      <c r="J89" s="85"/>
      <c r="K89" s="82">
        <f t="shared" si="2"/>
        <v>0</v>
      </c>
    </row>
    <row r="90" spans="1:11" s="45" customFormat="1" ht="12">
      <c r="A90" s="83"/>
      <c r="B90" s="84"/>
      <c r="C90" s="84"/>
      <c r="D90" s="46" t="s">
        <v>217</v>
      </c>
      <c r="E90" s="46" t="s">
        <v>218</v>
      </c>
      <c r="F90" s="46" t="s">
        <v>454</v>
      </c>
      <c r="G90" s="85">
        <v>5000000</v>
      </c>
      <c r="H90" s="85">
        <v>5000000</v>
      </c>
      <c r="I90" s="85"/>
      <c r="J90" s="85"/>
      <c r="K90" s="82">
        <f t="shared" si="2"/>
        <v>5000000</v>
      </c>
    </row>
    <row r="91" spans="1:11" s="45" customFormat="1" ht="12">
      <c r="A91" s="83"/>
      <c r="B91" s="84"/>
      <c r="C91" s="84"/>
      <c r="D91" s="46" t="s">
        <v>217</v>
      </c>
      <c r="E91" s="46" t="s">
        <v>218</v>
      </c>
      <c r="F91" s="46" t="s">
        <v>455</v>
      </c>
      <c r="G91" s="46">
        <v>0</v>
      </c>
      <c r="H91" s="85">
        <v>0</v>
      </c>
      <c r="I91" s="85"/>
      <c r="J91" s="85"/>
      <c r="K91" s="82">
        <f t="shared" si="2"/>
        <v>0</v>
      </c>
    </row>
    <row r="92" spans="1:11" s="78" customFormat="1" ht="12">
      <c r="A92" s="79"/>
      <c r="B92" s="80"/>
      <c r="C92" s="80" t="s">
        <v>220</v>
      </c>
      <c r="D92" s="81"/>
      <c r="E92" s="81"/>
      <c r="F92" s="81" t="s">
        <v>221</v>
      </c>
      <c r="G92" s="82">
        <v>600000</v>
      </c>
      <c r="H92" s="82">
        <f>SUM(H93:H94)</f>
        <v>600000</v>
      </c>
      <c r="I92" s="82"/>
      <c r="J92" s="82"/>
      <c r="K92" s="82">
        <f t="shared" si="2"/>
        <v>600000</v>
      </c>
    </row>
    <row r="93" spans="1:11" s="45" customFormat="1" ht="12">
      <c r="A93" s="83"/>
      <c r="B93" s="84"/>
      <c r="C93" s="84"/>
      <c r="D93" s="46" t="s">
        <v>222</v>
      </c>
      <c r="E93" s="46" t="s">
        <v>223</v>
      </c>
      <c r="F93" s="46" t="s">
        <v>224</v>
      </c>
      <c r="G93" s="85">
        <v>400000</v>
      </c>
      <c r="H93" s="85">
        <v>400000</v>
      </c>
      <c r="I93" s="85"/>
      <c r="J93" s="85"/>
      <c r="K93" s="82">
        <f t="shared" si="2"/>
        <v>400000</v>
      </c>
    </row>
    <row r="94" spans="1:11" s="45" customFormat="1" ht="12">
      <c r="A94" s="83"/>
      <c r="B94" s="84"/>
      <c r="C94" s="84"/>
      <c r="D94" s="46" t="s">
        <v>225</v>
      </c>
      <c r="E94" s="46" t="s">
        <v>226</v>
      </c>
      <c r="F94" s="46" t="s">
        <v>227</v>
      </c>
      <c r="G94" s="85">
        <v>200000</v>
      </c>
      <c r="H94" s="85">
        <v>200000</v>
      </c>
      <c r="I94" s="85"/>
      <c r="J94" s="85"/>
      <c r="K94" s="82">
        <f t="shared" si="2"/>
        <v>200000</v>
      </c>
    </row>
    <row r="95" spans="1:11" s="78" customFormat="1" ht="12">
      <c r="A95" s="79"/>
      <c r="B95" s="80"/>
      <c r="C95" s="80" t="s">
        <v>228</v>
      </c>
      <c r="D95" s="81"/>
      <c r="E95" s="81"/>
      <c r="F95" s="81" t="s">
        <v>229</v>
      </c>
      <c r="G95" s="82">
        <v>117200877</v>
      </c>
      <c r="H95" s="82">
        <f>SUM(H96:H115)</f>
        <v>113554703</v>
      </c>
      <c r="I95" s="82">
        <f>SUM(I96:I115)</f>
        <v>3646174</v>
      </c>
      <c r="J95" s="82"/>
      <c r="K95" s="82">
        <f t="shared" si="2"/>
        <v>117200877</v>
      </c>
    </row>
    <row r="96" spans="1:11" s="45" customFormat="1" ht="12">
      <c r="A96" s="83"/>
      <c r="B96" s="84"/>
      <c r="C96" s="84"/>
      <c r="D96" s="46" t="s">
        <v>230</v>
      </c>
      <c r="E96" s="97" t="s">
        <v>497</v>
      </c>
      <c r="F96" s="46" t="s">
        <v>476</v>
      </c>
      <c r="G96" s="85">
        <v>14350000</v>
      </c>
      <c r="H96" s="143">
        <v>14350000</v>
      </c>
      <c r="I96" s="85"/>
      <c r="J96" s="85"/>
      <c r="K96" s="82">
        <f t="shared" si="2"/>
        <v>14350000</v>
      </c>
    </row>
    <row r="97" spans="1:11" s="45" customFormat="1" ht="12">
      <c r="A97" s="83"/>
      <c r="B97" s="84"/>
      <c r="C97" s="84"/>
      <c r="D97" s="46" t="s">
        <v>230</v>
      </c>
      <c r="E97" s="97" t="s">
        <v>477</v>
      </c>
      <c r="F97" s="46" t="s">
        <v>478</v>
      </c>
      <c r="G97" s="85">
        <v>1416000</v>
      </c>
      <c r="H97" s="143">
        <v>1416000</v>
      </c>
      <c r="I97" s="85"/>
      <c r="J97" s="85"/>
      <c r="K97" s="82">
        <f>SUM(H97:J97)</f>
        <v>1416000</v>
      </c>
    </row>
    <row r="98" spans="1:11" s="45" customFormat="1" ht="12">
      <c r="A98" s="83"/>
      <c r="B98" s="84"/>
      <c r="C98" s="84"/>
      <c r="D98" s="46" t="s">
        <v>230</v>
      </c>
      <c r="E98" s="97" t="s">
        <v>479</v>
      </c>
      <c r="F98" s="46" t="s">
        <v>534</v>
      </c>
      <c r="G98" s="85">
        <v>1114000</v>
      </c>
      <c r="H98" s="143">
        <v>1114000</v>
      </c>
      <c r="I98" s="85"/>
      <c r="J98" s="85"/>
      <c r="K98" s="82">
        <f>SUM(H98:J98)</f>
        <v>1114000</v>
      </c>
    </row>
    <row r="99" spans="1:11" s="45" customFormat="1" ht="12">
      <c r="A99" s="83"/>
      <c r="B99" s="84"/>
      <c r="C99" s="84"/>
      <c r="D99" s="46" t="s">
        <v>232</v>
      </c>
      <c r="E99" s="46" t="s">
        <v>233</v>
      </c>
      <c r="F99" s="46" t="s">
        <v>234</v>
      </c>
      <c r="G99" s="85">
        <v>5687695</v>
      </c>
      <c r="H99" s="85">
        <v>5687695</v>
      </c>
      <c r="I99" s="85"/>
      <c r="J99" s="85"/>
      <c r="K99" s="82">
        <f t="shared" si="2"/>
        <v>5687695</v>
      </c>
    </row>
    <row r="100" spans="1:11" s="45" customFormat="1" ht="12">
      <c r="A100" s="83"/>
      <c r="B100" s="84"/>
      <c r="C100" s="84"/>
      <c r="D100" s="46" t="s">
        <v>235</v>
      </c>
      <c r="E100" s="46" t="s">
        <v>236</v>
      </c>
      <c r="F100" s="46" t="s">
        <v>498</v>
      </c>
      <c r="G100" s="85">
        <v>15000000</v>
      </c>
      <c r="H100" s="132">
        <v>15000000</v>
      </c>
      <c r="I100" s="85"/>
      <c r="J100" s="85"/>
      <c r="K100" s="82">
        <f t="shared" si="2"/>
        <v>15000000</v>
      </c>
    </row>
    <row r="101" spans="1:11" s="45" customFormat="1" ht="12">
      <c r="A101" s="83"/>
      <c r="B101" s="84"/>
      <c r="C101" s="84"/>
      <c r="D101" s="46" t="s">
        <v>235</v>
      </c>
      <c r="E101" s="97" t="s">
        <v>236</v>
      </c>
      <c r="F101" s="46" t="s">
        <v>502</v>
      </c>
      <c r="G101" s="85">
        <v>3937008</v>
      </c>
      <c r="H101" s="132">
        <v>3937008</v>
      </c>
      <c r="I101" s="85">
        <v>0</v>
      </c>
      <c r="J101" s="85"/>
      <c r="K101" s="82">
        <f>SUM(H101:J101)</f>
        <v>3937008</v>
      </c>
    </row>
    <row r="102" spans="1:11" s="45" customFormat="1" ht="12">
      <c r="A102" s="83"/>
      <c r="B102" s="84"/>
      <c r="C102" s="84"/>
      <c r="D102" s="46" t="s">
        <v>235</v>
      </c>
      <c r="E102" s="46" t="s">
        <v>236</v>
      </c>
      <c r="F102" s="46" t="s">
        <v>400</v>
      </c>
      <c r="G102" s="85">
        <v>1500000</v>
      </c>
      <c r="H102" s="85">
        <v>1500000</v>
      </c>
      <c r="I102" s="85"/>
      <c r="J102" s="85"/>
      <c r="K102" s="82">
        <f t="shared" si="2"/>
        <v>1500000</v>
      </c>
    </row>
    <row r="103" spans="1:11" s="45" customFormat="1" ht="12">
      <c r="A103" s="83"/>
      <c r="B103" s="84"/>
      <c r="C103" s="84"/>
      <c r="D103" s="46" t="s">
        <v>235</v>
      </c>
      <c r="E103" s="46" t="s">
        <v>236</v>
      </c>
      <c r="F103" s="46" t="s">
        <v>237</v>
      </c>
      <c r="G103" s="85">
        <v>0</v>
      </c>
      <c r="H103" s="85"/>
      <c r="I103" s="85"/>
      <c r="J103" s="85"/>
      <c r="K103" s="82">
        <f t="shared" si="2"/>
        <v>0</v>
      </c>
    </row>
    <row r="104" spans="1:11" s="45" customFormat="1" ht="12">
      <c r="A104" s="83"/>
      <c r="B104" s="84"/>
      <c r="C104" s="84"/>
      <c r="D104" s="46" t="s">
        <v>235</v>
      </c>
      <c r="E104" s="46" t="s">
        <v>236</v>
      </c>
      <c r="F104" s="46" t="s">
        <v>514</v>
      </c>
      <c r="G104" s="85">
        <v>13000000</v>
      </c>
      <c r="H104" s="132">
        <v>13000000</v>
      </c>
      <c r="I104" s="85"/>
      <c r="J104" s="85"/>
      <c r="K104" s="82">
        <f t="shared" si="2"/>
        <v>13000000</v>
      </c>
    </row>
    <row r="105" spans="1:11" s="45" customFormat="1" ht="12">
      <c r="A105" s="83"/>
      <c r="B105" s="84"/>
      <c r="C105" s="84"/>
      <c r="D105" s="46" t="s">
        <v>235</v>
      </c>
      <c r="E105" s="46" t="s">
        <v>236</v>
      </c>
      <c r="F105" s="46" t="s">
        <v>238</v>
      </c>
      <c r="G105" s="85">
        <v>0</v>
      </c>
      <c r="H105" s="85"/>
      <c r="I105" s="85"/>
      <c r="J105" s="85"/>
      <c r="K105" s="82">
        <f t="shared" si="2"/>
        <v>0</v>
      </c>
    </row>
    <row r="106" spans="1:11" s="45" customFormat="1" ht="12">
      <c r="A106" s="83"/>
      <c r="B106" s="84"/>
      <c r="C106" s="84"/>
      <c r="D106" s="46" t="s">
        <v>239</v>
      </c>
      <c r="E106" s="46" t="s">
        <v>240</v>
      </c>
      <c r="F106" s="46" t="s">
        <v>535</v>
      </c>
      <c r="G106" s="85">
        <v>27400000</v>
      </c>
      <c r="H106" s="132">
        <v>27400000</v>
      </c>
      <c r="I106" s="85"/>
      <c r="J106" s="85"/>
      <c r="K106" s="82">
        <f t="shared" si="2"/>
        <v>27400000</v>
      </c>
    </row>
    <row r="107" spans="1:11" s="45" customFormat="1" ht="12">
      <c r="A107" s="83"/>
      <c r="B107" s="84"/>
      <c r="C107" s="84"/>
      <c r="D107" s="46" t="s">
        <v>241</v>
      </c>
      <c r="E107" s="46" t="s">
        <v>242</v>
      </c>
      <c r="F107" s="46" t="s">
        <v>243</v>
      </c>
      <c r="G107" s="85">
        <v>2200000</v>
      </c>
      <c r="H107" s="85">
        <v>2200000</v>
      </c>
      <c r="I107" s="85"/>
      <c r="J107" s="85"/>
      <c r="K107" s="82">
        <f t="shared" si="2"/>
        <v>2200000</v>
      </c>
    </row>
    <row r="108" spans="1:11" s="45" customFormat="1" ht="12">
      <c r="A108" s="83"/>
      <c r="B108" s="84"/>
      <c r="C108" s="84"/>
      <c r="D108" s="46" t="s">
        <v>241</v>
      </c>
      <c r="E108" s="97" t="s">
        <v>242</v>
      </c>
      <c r="F108" s="46" t="s">
        <v>438</v>
      </c>
      <c r="G108" s="85">
        <v>5000000</v>
      </c>
      <c r="H108" s="85">
        <v>5000000</v>
      </c>
      <c r="I108" s="85"/>
      <c r="J108" s="85"/>
      <c r="K108" s="82">
        <f>SUM(H108:J108)</f>
        <v>5000000</v>
      </c>
    </row>
    <row r="109" spans="1:11" s="45" customFormat="1" ht="12">
      <c r="A109" s="83"/>
      <c r="B109" s="84"/>
      <c r="C109" s="84"/>
      <c r="D109" s="46" t="s">
        <v>241</v>
      </c>
      <c r="E109" s="46" t="s">
        <v>242</v>
      </c>
      <c r="F109" s="46" t="s">
        <v>244</v>
      </c>
      <c r="G109" s="85" t="s">
        <v>594</v>
      </c>
      <c r="H109" s="132">
        <v>10000000</v>
      </c>
      <c r="I109" s="85"/>
      <c r="J109" s="85"/>
      <c r="K109" s="82">
        <f t="shared" si="2"/>
        <v>10000000</v>
      </c>
    </row>
    <row r="110" spans="1:11" s="45" customFormat="1" ht="12">
      <c r="A110" s="83"/>
      <c r="B110" s="84"/>
      <c r="C110" s="84"/>
      <c r="D110" s="46" t="s">
        <v>241</v>
      </c>
      <c r="E110" s="46" t="s">
        <v>242</v>
      </c>
      <c r="F110" s="46" t="s">
        <v>456</v>
      </c>
      <c r="G110" s="85">
        <v>0</v>
      </c>
      <c r="H110" s="132">
        <v>0</v>
      </c>
      <c r="I110" s="85"/>
      <c r="J110" s="85"/>
      <c r="K110" s="82">
        <f t="shared" si="2"/>
        <v>0</v>
      </c>
    </row>
    <row r="111" spans="1:11" s="45" customFormat="1" ht="12">
      <c r="A111" s="83"/>
      <c r="B111" s="84"/>
      <c r="C111" s="84"/>
      <c r="D111" s="46" t="s">
        <v>241</v>
      </c>
      <c r="E111" s="46" t="s">
        <v>242</v>
      </c>
      <c r="F111" s="46" t="s">
        <v>536</v>
      </c>
      <c r="G111" s="85">
        <v>8450000</v>
      </c>
      <c r="H111" s="85">
        <v>8450000</v>
      </c>
      <c r="I111" s="85"/>
      <c r="J111" s="85"/>
      <c r="K111" s="82">
        <f t="shared" si="2"/>
        <v>8450000</v>
      </c>
    </row>
    <row r="112" spans="1:11" s="45" customFormat="1" ht="12">
      <c r="A112" s="83"/>
      <c r="B112" s="84"/>
      <c r="C112" s="84"/>
      <c r="D112" s="46" t="s">
        <v>241</v>
      </c>
      <c r="E112" s="46" t="s">
        <v>242</v>
      </c>
      <c r="F112" s="46" t="s">
        <v>399</v>
      </c>
      <c r="G112" s="85">
        <v>3000000</v>
      </c>
      <c r="H112" s="85">
        <v>3000000</v>
      </c>
      <c r="I112" s="85"/>
      <c r="J112" s="85"/>
      <c r="K112" s="82">
        <f t="shared" si="2"/>
        <v>3000000</v>
      </c>
    </row>
    <row r="113" spans="1:11" s="45" customFormat="1" ht="12">
      <c r="A113" s="83"/>
      <c r="B113" s="84"/>
      <c r="C113" s="84"/>
      <c r="D113" s="46" t="s">
        <v>241</v>
      </c>
      <c r="E113" s="46" t="s">
        <v>242</v>
      </c>
      <c r="F113" s="100" t="s">
        <v>430</v>
      </c>
      <c r="G113" s="85">
        <v>1500000</v>
      </c>
      <c r="H113" s="85">
        <v>1500000</v>
      </c>
      <c r="I113" s="85"/>
      <c r="J113" s="85"/>
      <c r="K113" s="82">
        <f t="shared" si="2"/>
        <v>1500000</v>
      </c>
    </row>
    <row r="114" spans="1:11" s="45" customFormat="1" ht="12">
      <c r="A114" s="83"/>
      <c r="B114" s="84"/>
      <c r="C114" s="84"/>
      <c r="D114" s="46" t="s">
        <v>241</v>
      </c>
      <c r="E114" s="46" t="s">
        <v>242</v>
      </c>
      <c r="F114" s="46" t="s">
        <v>537</v>
      </c>
      <c r="G114" s="85">
        <v>3606700</v>
      </c>
      <c r="H114" s="85"/>
      <c r="I114" s="85">
        <v>3606700</v>
      </c>
      <c r="J114" s="85"/>
      <c r="K114" s="82">
        <f t="shared" si="2"/>
        <v>3606700</v>
      </c>
    </row>
    <row r="115" spans="1:11" s="45" customFormat="1" ht="12">
      <c r="A115" s="83"/>
      <c r="B115" s="84"/>
      <c r="C115" s="84"/>
      <c r="D115" s="46" t="s">
        <v>241</v>
      </c>
      <c r="E115" s="46" t="s">
        <v>242</v>
      </c>
      <c r="F115" s="46" t="s">
        <v>592</v>
      </c>
      <c r="G115" s="85">
        <v>39474</v>
      </c>
      <c r="H115" s="85"/>
      <c r="I115" s="85">
        <v>39474</v>
      </c>
      <c r="J115" s="85"/>
      <c r="K115" s="82">
        <f t="shared" si="2"/>
        <v>39474</v>
      </c>
    </row>
    <row r="116" spans="1:11" s="78" customFormat="1" ht="12">
      <c r="A116" s="79"/>
      <c r="B116" s="80"/>
      <c r="C116" s="80" t="s">
        <v>245</v>
      </c>
      <c r="D116" s="81"/>
      <c r="E116" s="81"/>
      <c r="F116" s="81" t="s">
        <v>246</v>
      </c>
      <c r="G116" s="81">
        <v>0</v>
      </c>
      <c r="H116" s="82">
        <f>SUM(H117)</f>
        <v>0</v>
      </c>
      <c r="I116" s="82"/>
      <c r="J116" s="82"/>
      <c r="K116" s="82">
        <f t="shared" si="2"/>
        <v>0</v>
      </c>
    </row>
    <row r="117" spans="1:11" s="45" customFormat="1" ht="12">
      <c r="A117" s="83"/>
      <c r="B117" s="84"/>
      <c r="C117" s="84"/>
      <c r="D117" s="46" t="s">
        <v>247</v>
      </c>
      <c r="E117" s="46" t="s">
        <v>248</v>
      </c>
      <c r="F117" s="46" t="s">
        <v>409</v>
      </c>
      <c r="G117" s="46">
        <v>0</v>
      </c>
      <c r="H117" s="85"/>
      <c r="I117" s="85"/>
      <c r="J117" s="85"/>
      <c r="K117" s="82">
        <f t="shared" si="2"/>
        <v>0</v>
      </c>
    </row>
    <row r="118" spans="1:11" s="78" customFormat="1" ht="12">
      <c r="A118" s="79"/>
      <c r="B118" s="80"/>
      <c r="C118" s="80" t="s">
        <v>249</v>
      </c>
      <c r="D118" s="81"/>
      <c r="E118" s="81"/>
      <c r="F118" s="81" t="s">
        <v>250</v>
      </c>
      <c r="G118" s="82">
        <v>317294094.81</v>
      </c>
      <c r="H118" s="82">
        <f>SUM(H119:H124)</f>
        <v>317659354</v>
      </c>
      <c r="I118" s="82">
        <f>SUM(I120:I121)</f>
        <v>180335</v>
      </c>
      <c r="J118" s="82"/>
      <c r="K118" s="82">
        <f t="shared" si="2"/>
        <v>317839689</v>
      </c>
    </row>
    <row r="119" spans="1:11" s="45" customFormat="1" ht="12">
      <c r="A119" s="83"/>
      <c r="B119" s="84"/>
      <c r="C119" s="84"/>
      <c r="D119" s="46" t="s">
        <v>251</v>
      </c>
      <c r="E119" s="46" t="s">
        <v>252</v>
      </c>
      <c r="F119" s="46" t="s">
        <v>457</v>
      </c>
      <c r="G119" s="85">
        <v>0</v>
      </c>
      <c r="H119" s="85"/>
      <c r="I119" s="85"/>
      <c r="J119" s="85"/>
      <c r="K119" s="82">
        <f t="shared" si="2"/>
        <v>0</v>
      </c>
    </row>
    <row r="120" spans="1:11" s="45" customFormat="1" ht="12">
      <c r="A120" s="83"/>
      <c r="B120" s="84"/>
      <c r="C120" s="84"/>
      <c r="D120" s="46" t="s">
        <v>251</v>
      </c>
      <c r="E120" s="46" t="s">
        <v>252</v>
      </c>
      <c r="F120" s="46" t="s">
        <v>458</v>
      </c>
      <c r="G120" s="85">
        <v>34512104.81</v>
      </c>
      <c r="H120" s="132">
        <v>35182164</v>
      </c>
      <c r="I120" s="85">
        <f>I114*5%</f>
        <v>180335</v>
      </c>
      <c r="J120" s="85"/>
      <c r="K120" s="82">
        <f t="shared" si="2"/>
        <v>35362499</v>
      </c>
    </row>
    <row r="121" spans="1:11" s="45" customFormat="1" ht="12">
      <c r="A121" s="83"/>
      <c r="B121" s="84"/>
      <c r="C121" s="84"/>
      <c r="D121" s="46" t="s">
        <v>253</v>
      </c>
      <c r="E121" s="46" t="s">
        <v>254</v>
      </c>
      <c r="F121" s="46" t="s">
        <v>429</v>
      </c>
      <c r="G121" s="85">
        <v>280000000</v>
      </c>
      <c r="H121" s="85">
        <v>280000000</v>
      </c>
      <c r="I121" s="85"/>
      <c r="J121" s="85"/>
      <c r="K121" s="82">
        <f t="shared" si="2"/>
        <v>280000000</v>
      </c>
    </row>
    <row r="122" spans="1:11" s="45" customFormat="1" ht="12">
      <c r="A122" s="83"/>
      <c r="B122" s="84"/>
      <c r="C122" s="84"/>
      <c r="D122" s="46" t="s">
        <v>255</v>
      </c>
      <c r="E122" s="46" t="s">
        <v>256</v>
      </c>
      <c r="F122" s="46" t="s">
        <v>257</v>
      </c>
      <c r="G122" s="85">
        <v>0</v>
      </c>
      <c r="H122" s="85"/>
      <c r="I122" s="85"/>
      <c r="J122" s="85"/>
      <c r="K122" s="82">
        <f aca="true" t="shared" si="3" ref="K122:K194">H122+I122</f>
        <v>0</v>
      </c>
    </row>
    <row r="123" spans="1:11" s="45" customFormat="1" ht="12">
      <c r="A123" s="83"/>
      <c r="B123" s="84"/>
      <c r="C123" s="84"/>
      <c r="D123" s="46" t="s">
        <v>255</v>
      </c>
      <c r="E123" s="46" t="s">
        <v>256</v>
      </c>
      <c r="F123" s="46" t="s">
        <v>258</v>
      </c>
      <c r="G123" s="85">
        <v>2481990</v>
      </c>
      <c r="H123" s="85">
        <v>2177190</v>
      </c>
      <c r="I123" s="85"/>
      <c r="J123" s="85"/>
      <c r="K123" s="82">
        <f t="shared" si="3"/>
        <v>2177190</v>
      </c>
    </row>
    <row r="124" spans="1:11" s="45" customFormat="1" ht="12">
      <c r="A124" s="83"/>
      <c r="B124" s="84"/>
      <c r="C124" s="84"/>
      <c r="D124" s="46" t="s">
        <v>255</v>
      </c>
      <c r="E124" s="46" t="s">
        <v>256</v>
      </c>
      <c r="F124" s="46" t="s">
        <v>404</v>
      </c>
      <c r="G124" s="85">
        <v>300000</v>
      </c>
      <c r="H124" s="85">
        <v>300000</v>
      </c>
      <c r="I124" s="85"/>
      <c r="J124" s="85"/>
      <c r="K124" s="82">
        <f t="shared" si="3"/>
        <v>300000</v>
      </c>
    </row>
    <row r="125" spans="1:11" s="78" customFormat="1" ht="12">
      <c r="A125" s="79"/>
      <c r="B125" s="80" t="s">
        <v>43</v>
      </c>
      <c r="C125" s="80"/>
      <c r="D125" s="81"/>
      <c r="E125" s="81"/>
      <c r="F125" s="81" t="s">
        <v>42</v>
      </c>
      <c r="G125" s="82">
        <v>3500000</v>
      </c>
      <c r="H125" s="82">
        <f>SUM(H128)</f>
        <v>1144000</v>
      </c>
      <c r="I125" s="82">
        <f>I128</f>
        <v>2356000</v>
      </c>
      <c r="J125" s="82"/>
      <c r="K125" s="82">
        <f t="shared" si="3"/>
        <v>3500000</v>
      </c>
    </row>
    <row r="126" spans="1:11" s="78" customFormat="1" ht="12">
      <c r="A126" s="79"/>
      <c r="B126" s="80"/>
      <c r="C126" s="80" t="s">
        <v>259</v>
      </c>
      <c r="D126" s="81"/>
      <c r="E126" s="81"/>
      <c r="F126" s="81" t="s">
        <v>260</v>
      </c>
      <c r="G126" s="81">
        <v>0</v>
      </c>
      <c r="H126" s="82"/>
      <c r="I126" s="82"/>
      <c r="J126" s="82"/>
      <c r="K126" s="82">
        <f t="shared" si="3"/>
        <v>0</v>
      </c>
    </row>
    <row r="127" spans="1:11" s="45" customFormat="1" ht="12">
      <c r="A127" s="83"/>
      <c r="B127" s="84"/>
      <c r="C127" s="84"/>
      <c r="D127" s="46" t="s">
        <v>259</v>
      </c>
      <c r="E127" s="46" t="s">
        <v>261</v>
      </c>
      <c r="F127" s="46" t="s">
        <v>262</v>
      </c>
      <c r="G127" s="46">
        <v>0</v>
      </c>
      <c r="H127" s="85"/>
      <c r="I127" s="85"/>
      <c r="J127" s="85"/>
      <c r="K127" s="82">
        <f t="shared" si="3"/>
        <v>0</v>
      </c>
    </row>
    <row r="128" spans="1:11" s="78" customFormat="1" ht="12">
      <c r="A128" s="79"/>
      <c r="B128" s="80"/>
      <c r="C128" s="80" t="s">
        <v>263</v>
      </c>
      <c r="D128" s="81"/>
      <c r="E128" s="81"/>
      <c r="F128" s="81" t="s">
        <v>264</v>
      </c>
      <c r="G128" s="82">
        <v>3500000</v>
      </c>
      <c r="H128" s="82">
        <f>SUM(H129:H136)</f>
        <v>1144000</v>
      </c>
      <c r="I128" s="82">
        <f>SUM(I129:I136)</f>
        <v>2356000</v>
      </c>
      <c r="J128" s="82"/>
      <c r="K128" s="82">
        <f t="shared" si="3"/>
        <v>3500000</v>
      </c>
    </row>
    <row r="129" spans="1:11" s="45" customFormat="1" ht="12">
      <c r="A129" s="83"/>
      <c r="B129" s="84"/>
      <c r="C129" s="84"/>
      <c r="D129" s="46" t="s">
        <v>263</v>
      </c>
      <c r="E129" s="46" t="s">
        <v>265</v>
      </c>
      <c r="F129" s="46" t="s">
        <v>266</v>
      </c>
      <c r="G129" s="85">
        <v>200000</v>
      </c>
      <c r="H129" s="85">
        <v>200000</v>
      </c>
      <c r="I129" s="85"/>
      <c r="J129" s="85"/>
      <c r="K129" s="82">
        <f t="shared" si="3"/>
        <v>200000</v>
      </c>
    </row>
    <row r="130" spans="1:11" s="45" customFormat="1" ht="12">
      <c r="A130" s="83"/>
      <c r="B130" s="84"/>
      <c r="C130" s="84"/>
      <c r="D130" s="46" t="s">
        <v>263</v>
      </c>
      <c r="E130" s="46" t="s">
        <v>265</v>
      </c>
      <c r="F130" s="108" t="s">
        <v>459</v>
      </c>
      <c r="G130" s="85">
        <v>285000</v>
      </c>
      <c r="H130" s="85">
        <v>285000</v>
      </c>
      <c r="I130" s="85"/>
      <c r="J130" s="85"/>
      <c r="K130" s="82">
        <f t="shared" si="3"/>
        <v>285000</v>
      </c>
    </row>
    <row r="131" spans="1:11" s="45" customFormat="1" ht="12">
      <c r="A131" s="83"/>
      <c r="B131" s="84"/>
      <c r="C131" s="84"/>
      <c r="D131" s="46" t="s">
        <v>263</v>
      </c>
      <c r="E131" s="46" t="s">
        <v>265</v>
      </c>
      <c r="F131" s="108" t="s">
        <v>442</v>
      </c>
      <c r="G131" s="85">
        <v>155000</v>
      </c>
      <c r="H131" s="85">
        <v>155000</v>
      </c>
      <c r="I131" s="85"/>
      <c r="J131" s="85"/>
      <c r="K131" s="82">
        <f t="shared" si="3"/>
        <v>155000</v>
      </c>
    </row>
    <row r="132" spans="1:11" s="45" customFormat="1" ht="12">
      <c r="A132" s="83"/>
      <c r="B132" s="84"/>
      <c r="C132" s="84"/>
      <c r="D132" s="46" t="s">
        <v>263</v>
      </c>
      <c r="E132" s="46" t="s">
        <v>265</v>
      </c>
      <c r="F132" s="108" t="s">
        <v>267</v>
      </c>
      <c r="G132" s="85">
        <v>394000</v>
      </c>
      <c r="H132" s="85">
        <v>394000</v>
      </c>
      <c r="I132" s="85"/>
      <c r="J132" s="85"/>
      <c r="K132" s="82">
        <f t="shared" si="3"/>
        <v>394000</v>
      </c>
    </row>
    <row r="133" spans="1:11" s="45" customFormat="1" ht="12">
      <c r="A133" s="83"/>
      <c r="B133" s="84"/>
      <c r="C133" s="84"/>
      <c r="D133" s="46" t="s">
        <v>263</v>
      </c>
      <c r="E133" s="46" t="s">
        <v>265</v>
      </c>
      <c r="F133" s="108" t="s">
        <v>441</v>
      </c>
      <c r="G133" s="85">
        <v>110000</v>
      </c>
      <c r="H133" s="85">
        <v>110000</v>
      </c>
      <c r="I133" s="85"/>
      <c r="J133" s="85"/>
      <c r="K133" s="82">
        <f t="shared" si="3"/>
        <v>110000</v>
      </c>
    </row>
    <row r="134" spans="1:11" s="45" customFormat="1" ht="12">
      <c r="A134" s="83"/>
      <c r="B134" s="84"/>
      <c r="C134" s="84"/>
      <c r="D134" s="46" t="s">
        <v>263</v>
      </c>
      <c r="E134" s="46" t="s">
        <v>265</v>
      </c>
      <c r="F134" s="108" t="s">
        <v>443</v>
      </c>
      <c r="G134" s="85">
        <v>0</v>
      </c>
      <c r="H134" s="85">
        <v>0</v>
      </c>
      <c r="I134" s="85"/>
      <c r="J134" s="85"/>
      <c r="K134" s="82">
        <f t="shared" si="3"/>
        <v>0</v>
      </c>
    </row>
    <row r="135" spans="1:11" s="45" customFormat="1" ht="12">
      <c r="A135" s="83"/>
      <c r="B135" s="84"/>
      <c r="C135" s="84"/>
      <c r="D135" s="46" t="s">
        <v>263</v>
      </c>
      <c r="E135" s="46" t="s">
        <v>265</v>
      </c>
      <c r="F135" s="108" t="s">
        <v>445</v>
      </c>
      <c r="G135" s="85">
        <v>1771000</v>
      </c>
      <c r="H135" s="85">
        <v>0</v>
      </c>
      <c r="I135" s="85">
        <v>1771000</v>
      </c>
      <c r="J135" s="85"/>
      <c r="K135" s="82">
        <f t="shared" si="3"/>
        <v>1771000</v>
      </c>
    </row>
    <row r="136" spans="1:11" s="45" customFormat="1" ht="12">
      <c r="A136" s="83"/>
      <c r="B136" s="84"/>
      <c r="C136" s="84"/>
      <c r="D136" s="46" t="s">
        <v>263</v>
      </c>
      <c r="E136" s="46" t="s">
        <v>265</v>
      </c>
      <c r="F136" s="108" t="s">
        <v>444</v>
      </c>
      <c r="G136" s="85">
        <v>585000</v>
      </c>
      <c r="H136" s="85">
        <v>0</v>
      </c>
      <c r="I136" s="85">
        <v>585000</v>
      </c>
      <c r="J136" s="85"/>
      <c r="K136" s="82">
        <f t="shared" si="3"/>
        <v>585000</v>
      </c>
    </row>
    <row r="137" spans="1:11" s="78" customFormat="1" ht="12">
      <c r="A137" s="79"/>
      <c r="B137" s="80" t="s">
        <v>49</v>
      </c>
      <c r="C137" s="80"/>
      <c r="D137" s="81"/>
      <c r="E137" s="81"/>
      <c r="F137" s="81" t="s">
        <v>48</v>
      </c>
      <c r="G137" s="82">
        <v>77420304</v>
      </c>
      <c r="H137" s="82">
        <f>SUM(H138:H158)</f>
        <v>80689804</v>
      </c>
      <c r="I137" s="82">
        <f>SUM(I138:I157)</f>
        <v>10850000</v>
      </c>
      <c r="J137" s="82"/>
      <c r="K137" s="82">
        <f>H137+I137</f>
        <v>91539804</v>
      </c>
    </row>
    <row r="138" spans="1:11" s="45" customFormat="1" ht="12">
      <c r="A138" s="83"/>
      <c r="B138" s="84"/>
      <c r="C138" s="84"/>
      <c r="D138" s="46" t="s">
        <v>268</v>
      </c>
      <c r="E138" s="101">
        <v>55022</v>
      </c>
      <c r="F138" s="46" t="s">
        <v>402</v>
      </c>
      <c r="G138" s="85">
        <v>20825229</v>
      </c>
      <c r="H138" s="85">
        <v>20825229</v>
      </c>
      <c r="I138" s="85"/>
      <c r="J138" s="85"/>
      <c r="K138" s="82">
        <f t="shared" si="3"/>
        <v>20825229</v>
      </c>
    </row>
    <row r="139" spans="1:11" s="45" customFormat="1" ht="12">
      <c r="A139" s="83"/>
      <c r="B139" s="84"/>
      <c r="C139" s="84"/>
      <c r="D139" s="46" t="s">
        <v>268</v>
      </c>
      <c r="E139" s="46" t="s">
        <v>269</v>
      </c>
      <c r="F139" s="46" t="s">
        <v>460</v>
      </c>
      <c r="G139" s="85">
        <v>5362031</v>
      </c>
      <c r="H139" s="85">
        <v>5362031</v>
      </c>
      <c r="I139" s="85"/>
      <c r="J139" s="85"/>
      <c r="K139" s="82">
        <f t="shared" si="3"/>
        <v>5362031</v>
      </c>
    </row>
    <row r="140" spans="1:11" s="45" customFormat="1" ht="12">
      <c r="A140" s="83"/>
      <c r="B140" s="84"/>
      <c r="C140" s="84"/>
      <c r="D140" s="46" t="s">
        <v>270</v>
      </c>
      <c r="E140" s="46" t="s">
        <v>271</v>
      </c>
      <c r="F140" s="46" t="s">
        <v>272</v>
      </c>
      <c r="G140" s="85">
        <v>50000</v>
      </c>
      <c r="H140" s="85"/>
      <c r="I140" s="85">
        <v>50000</v>
      </c>
      <c r="J140" s="85"/>
      <c r="K140" s="82">
        <f t="shared" si="3"/>
        <v>50000</v>
      </c>
    </row>
    <row r="141" spans="1:11" s="45" customFormat="1" ht="12">
      <c r="A141" s="83"/>
      <c r="B141" s="84"/>
      <c r="C141" s="84"/>
      <c r="D141" s="46" t="s">
        <v>270</v>
      </c>
      <c r="E141" s="46" t="s">
        <v>271</v>
      </c>
      <c r="F141" s="46" t="s">
        <v>403</v>
      </c>
      <c r="G141" s="85">
        <v>455900</v>
      </c>
      <c r="H141" s="85">
        <v>455900</v>
      </c>
      <c r="I141" s="85"/>
      <c r="J141" s="85"/>
      <c r="K141" s="82">
        <f t="shared" si="3"/>
        <v>455900</v>
      </c>
    </row>
    <row r="142" spans="1:11" s="45" customFormat="1" ht="12">
      <c r="A142" s="83"/>
      <c r="B142" s="84"/>
      <c r="C142" s="84"/>
      <c r="D142" s="46" t="s">
        <v>273</v>
      </c>
      <c r="E142" s="46" t="s">
        <v>271</v>
      </c>
      <c r="F142" s="46" t="s">
        <v>461</v>
      </c>
      <c r="G142" s="85">
        <v>0</v>
      </c>
      <c r="H142" s="85">
        <v>0</v>
      </c>
      <c r="I142" s="85"/>
      <c r="J142" s="85"/>
      <c r="K142" s="82">
        <f t="shared" si="3"/>
        <v>0</v>
      </c>
    </row>
    <row r="143" spans="1:11" s="45" customFormat="1" ht="12">
      <c r="A143" s="83"/>
      <c r="B143" s="84"/>
      <c r="C143" s="84"/>
      <c r="D143" s="46" t="s">
        <v>273</v>
      </c>
      <c r="E143" s="46" t="s">
        <v>271</v>
      </c>
      <c r="F143" s="46" t="s">
        <v>462</v>
      </c>
      <c r="G143" s="85">
        <v>0</v>
      </c>
      <c r="H143" s="85"/>
      <c r="I143" s="85">
        <v>0</v>
      </c>
      <c r="J143" s="85"/>
      <c r="K143" s="82">
        <f t="shared" si="3"/>
        <v>0</v>
      </c>
    </row>
    <row r="144" spans="1:11" s="45" customFormat="1" ht="12">
      <c r="A144" s="83"/>
      <c r="B144" s="84"/>
      <c r="C144" s="84"/>
      <c r="D144" s="46" t="s">
        <v>274</v>
      </c>
      <c r="E144" s="46" t="s">
        <v>275</v>
      </c>
      <c r="F144" s="46" t="s">
        <v>405</v>
      </c>
      <c r="G144" s="85">
        <v>4000000</v>
      </c>
      <c r="H144" s="85"/>
      <c r="I144" s="85">
        <v>4000000</v>
      </c>
      <c r="J144" s="85"/>
      <c r="K144" s="82">
        <f t="shared" si="3"/>
        <v>4000000</v>
      </c>
    </row>
    <row r="145" spans="1:11" s="45" customFormat="1" ht="12">
      <c r="A145" s="83"/>
      <c r="B145" s="84"/>
      <c r="C145" s="84"/>
      <c r="D145" s="46" t="s">
        <v>274</v>
      </c>
      <c r="E145" s="97" t="s">
        <v>275</v>
      </c>
      <c r="F145" s="46" t="s">
        <v>494</v>
      </c>
      <c r="G145" s="85">
        <v>1250000</v>
      </c>
      <c r="H145" s="85"/>
      <c r="I145" s="85">
        <v>1250000</v>
      </c>
      <c r="J145" s="85"/>
      <c r="K145" s="82">
        <f t="shared" si="3"/>
        <v>1250000</v>
      </c>
    </row>
    <row r="146" spans="1:11" s="45" customFormat="1" ht="12">
      <c r="A146" s="83"/>
      <c r="B146" s="84"/>
      <c r="C146" s="84"/>
      <c r="D146" s="46" t="s">
        <v>274</v>
      </c>
      <c r="E146" s="46" t="s">
        <v>275</v>
      </c>
      <c r="F146" s="46" t="s">
        <v>500</v>
      </c>
      <c r="G146" s="85">
        <v>7500000</v>
      </c>
      <c r="H146" s="132">
        <v>7500000</v>
      </c>
      <c r="I146" s="85"/>
      <c r="J146" s="85"/>
      <c r="K146" s="82">
        <f t="shared" si="3"/>
        <v>7500000</v>
      </c>
    </row>
    <row r="147" spans="1:11" s="45" customFormat="1" ht="12">
      <c r="A147" s="83"/>
      <c r="B147" s="84"/>
      <c r="C147" s="84"/>
      <c r="D147" s="46" t="s">
        <v>274</v>
      </c>
      <c r="E147" s="46" t="s">
        <v>275</v>
      </c>
      <c r="F147" s="46" t="s">
        <v>278</v>
      </c>
      <c r="G147" s="85">
        <v>2000000</v>
      </c>
      <c r="H147" s="132">
        <v>2000000</v>
      </c>
      <c r="I147" s="85"/>
      <c r="J147" s="85"/>
      <c r="K147" s="82">
        <f t="shared" si="3"/>
        <v>2000000</v>
      </c>
    </row>
    <row r="148" spans="1:11" s="45" customFormat="1" ht="12">
      <c r="A148" s="83"/>
      <c r="B148" s="84"/>
      <c r="C148" s="84"/>
      <c r="D148" s="46" t="s">
        <v>274</v>
      </c>
      <c r="E148" s="46" t="s">
        <v>275</v>
      </c>
      <c r="F148" s="46" t="s">
        <v>406</v>
      </c>
      <c r="G148" s="85">
        <v>0</v>
      </c>
      <c r="H148" s="85"/>
      <c r="I148" s="85"/>
      <c r="J148" s="85"/>
      <c r="K148" s="82">
        <f t="shared" si="3"/>
        <v>0</v>
      </c>
    </row>
    <row r="149" spans="1:11" s="45" customFormat="1" ht="12">
      <c r="A149" s="83"/>
      <c r="B149" s="84"/>
      <c r="C149" s="84"/>
      <c r="D149" s="46" t="s">
        <v>274</v>
      </c>
      <c r="E149" s="46" t="s">
        <v>275</v>
      </c>
      <c r="F149" s="46" t="s">
        <v>560</v>
      </c>
      <c r="G149" s="85">
        <v>5000000</v>
      </c>
      <c r="H149" s="85"/>
      <c r="I149" s="85">
        <v>5000000</v>
      </c>
      <c r="J149" s="85"/>
      <c r="K149" s="82">
        <f t="shared" si="3"/>
        <v>5000000</v>
      </c>
    </row>
    <row r="150" spans="1:11" s="45" customFormat="1" ht="12">
      <c r="A150" s="83"/>
      <c r="B150" s="84"/>
      <c r="C150" s="84"/>
      <c r="D150" s="46" t="s">
        <v>274</v>
      </c>
      <c r="E150" s="46" t="s">
        <v>275</v>
      </c>
      <c r="F150" s="46" t="s">
        <v>463</v>
      </c>
      <c r="G150" s="85">
        <v>200000</v>
      </c>
      <c r="H150" s="85"/>
      <c r="I150" s="85">
        <v>200000</v>
      </c>
      <c r="J150" s="85"/>
      <c r="K150" s="82">
        <f t="shared" si="3"/>
        <v>200000</v>
      </c>
    </row>
    <row r="151" spans="1:11" s="45" customFormat="1" ht="12">
      <c r="A151" s="83"/>
      <c r="B151" s="84"/>
      <c r="C151" s="84"/>
      <c r="D151" s="46" t="s">
        <v>274</v>
      </c>
      <c r="E151" s="101">
        <v>55121</v>
      </c>
      <c r="F151" s="46" t="s">
        <v>408</v>
      </c>
      <c r="G151" s="85">
        <v>50000</v>
      </c>
      <c r="H151" s="85"/>
      <c r="I151" s="85">
        <v>50000</v>
      </c>
      <c r="J151" s="85"/>
      <c r="K151" s="82">
        <f t="shared" si="3"/>
        <v>50000</v>
      </c>
    </row>
    <row r="152" spans="1:11" s="45" customFormat="1" ht="12.75" customHeight="1">
      <c r="A152" s="83"/>
      <c r="B152" s="84"/>
      <c r="C152" s="84"/>
      <c r="D152" s="46" t="s">
        <v>274</v>
      </c>
      <c r="E152" s="46" t="s">
        <v>275</v>
      </c>
      <c r="F152" s="46" t="s">
        <v>407</v>
      </c>
      <c r="G152" s="85">
        <v>300000</v>
      </c>
      <c r="H152" s="85"/>
      <c r="I152" s="85">
        <v>300000</v>
      </c>
      <c r="J152" s="85"/>
      <c r="K152" s="82">
        <f t="shared" si="3"/>
        <v>300000</v>
      </c>
    </row>
    <row r="153" spans="1:11" s="45" customFormat="1" ht="12.75" customHeight="1">
      <c r="A153" s="83"/>
      <c r="B153" s="84"/>
      <c r="C153" s="84"/>
      <c r="D153" s="46" t="s">
        <v>274</v>
      </c>
      <c r="E153" s="97" t="s">
        <v>275</v>
      </c>
      <c r="F153" s="46" t="s">
        <v>495</v>
      </c>
      <c r="G153" s="85">
        <v>3000000</v>
      </c>
      <c r="H153" s="85">
        <v>3000000</v>
      </c>
      <c r="I153" s="85">
        <v>0</v>
      </c>
      <c r="J153" s="85"/>
      <c r="K153" s="82">
        <f t="shared" si="3"/>
        <v>3000000</v>
      </c>
    </row>
    <row r="154" spans="1:11" s="45" customFormat="1" ht="12.75" customHeight="1">
      <c r="A154" s="83"/>
      <c r="B154" s="84"/>
      <c r="C154" s="84"/>
      <c r="D154" s="46" t="s">
        <v>274</v>
      </c>
      <c r="E154" s="97" t="s">
        <v>275</v>
      </c>
      <c r="F154" s="46" t="s">
        <v>501</v>
      </c>
      <c r="G154" s="85">
        <v>15000000</v>
      </c>
      <c r="H154" s="85">
        <v>15000000</v>
      </c>
      <c r="I154" s="85">
        <v>0</v>
      </c>
      <c r="J154" s="85"/>
      <c r="K154" s="82">
        <f t="shared" si="3"/>
        <v>15000000</v>
      </c>
    </row>
    <row r="155" spans="1:11" s="45" customFormat="1" ht="12.75" customHeight="1">
      <c r="A155" s="83"/>
      <c r="B155" s="84"/>
      <c r="C155" s="84"/>
      <c r="D155" s="46" t="s">
        <v>274</v>
      </c>
      <c r="E155" s="97" t="s">
        <v>275</v>
      </c>
      <c r="F155" s="46" t="s">
        <v>593</v>
      </c>
      <c r="G155" s="85"/>
      <c r="H155" s="85">
        <v>14119500</v>
      </c>
      <c r="I155" s="85"/>
      <c r="J155" s="85"/>
      <c r="K155" s="82">
        <f>SUM(H155:J155)</f>
        <v>14119500</v>
      </c>
    </row>
    <row r="156" spans="1:11" s="45" customFormat="1" ht="12">
      <c r="A156" s="83"/>
      <c r="B156" s="84"/>
      <c r="C156" s="84"/>
      <c r="D156" s="46" t="s">
        <v>276</v>
      </c>
      <c r="E156" s="46" t="s">
        <v>277</v>
      </c>
      <c r="F156" s="46" t="s">
        <v>464</v>
      </c>
      <c r="G156" s="85">
        <v>7427144</v>
      </c>
      <c r="H156" s="85">
        <v>7427144</v>
      </c>
      <c r="I156" s="85"/>
      <c r="J156" s="85"/>
      <c r="K156" s="82">
        <f t="shared" si="3"/>
        <v>7427144</v>
      </c>
    </row>
    <row r="157" spans="1:11" s="45" customFormat="1" ht="12">
      <c r="A157" s="83"/>
      <c r="B157" s="84"/>
      <c r="C157" s="84"/>
      <c r="D157" s="46" t="s">
        <v>276</v>
      </c>
      <c r="E157" s="46" t="s">
        <v>277</v>
      </c>
      <c r="F157" s="46" t="s">
        <v>450</v>
      </c>
      <c r="G157" s="85">
        <v>0</v>
      </c>
      <c r="H157" s="85">
        <v>0</v>
      </c>
      <c r="I157" s="85"/>
      <c r="J157" s="85"/>
      <c r="K157" s="82">
        <f t="shared" si="3"/>
        <v>0</v>
      </c>
    </row>
    <row r="158" spans="1:11" s="45" customFormat="1" ht="12">
      <c r="A158" s="83"/>
      <c r="B158" s="84"/>
      <c r="C158" s="84"/>
      <c r="D158" s="46" t="s">
        <v>276</v>
      </c>
      <c r="E158" s="46" t="s">
        <v>277</v>
      </c>
      <c r="F158" s="46" t="s">
        <v>515</v>
      </c>
      <c r="G158" s="85">
        <v>5000000</v>
      </c>
      <c r="H158" s="85">
        <v>5000000</v>
      </c>
      <c r="I158" s="85"/>
      <c r="J158" s="85"/>
      <c r="K158" s="82">
        <f t="shared" si="3"/>
        <v>5000000</v>
      </c>
    </row>
    <row r="159" spans="1:11" s="78" customFormat="1" ht="12">
      <c r="A159" s="79"/>
      <c r="B159" s="80" t="s">
        <v>55</v>
      </c>
      <c r="C159" s="80"/>
      <c r="D159" s="81"/>
      <c r="E159" s="81"/>
      <c r="F159" s="81" t="s">
        <v>54</v>
      </c>
      <c r="G159" s="82">
        <v>1373679789.32</v>
      </c>
      <c r="H159" s="82">
        <f>SUM(H160+H170+H177)</f>
        <v>1417689859.32</v>
      </c>
      <c r="I159" s="82">
        <f>I160+I170+I177</f>
        <v>0</v>
      </c>
      <c r="J159" s="82"/>
      <c r="K159" s="82">
        <f t="shared" si="3"/>
        <v>1417689859.32</v>
      </c>
    </row>
    <row r="160" spans="1:11" s="78" customFormat="1" ht="12">
      <c r="A160" s="79"/>
      <c r="B160" s="80"/>
      <c r="C160" s="80" t="s">
        <v>279</v>
      </c>
      <c r="D160" s="81"/>
      <c r="E160" s="81"/>
      <c r="F160" s="81" t="s">
        <v>280</v>
      </c>
      <c r="G160" s="82">
        <v>1303965478</v>
      </c>
      <c r="H160" s="82">
        <f>SUM(H161:H167)</f>
        <v>1335185951</v>
      </c>
      <c r="I160" s="82">
        <f>SUM(I161:I169)</f>
        <v>0</v>
      </c>
      <c r="J160" s="82"/>
      <c r="K160" s="82">
        <f t="shared" si="3"/>
        <v>1335185951</v>
      </c>
    </row>
    <row r="161" spans="1:11" s="45" customFormat="1" ht="12">
      <c r="A161" s="83"/>
      <c r="B161" s="84"/>
      <c r="C161" s="84"/>
      <c r="D161" s="46" t="s">
        <v>279</v>
      </c>
      <c r="E161" s="46" t="s">
        <v>281</v>
      </c>
      <c r="F161" s="46" t="s">
        <v>465</v>
      </c>
      <c r="G161" s="85">
        <v>685086382</v>
      </c>
      <c r="H161" s="85">
        <v>685086382</v>
      </c>
      <c r="I161" s="85"/>
      <c r="J161" s="85"/>
      <c r="K161" s="82">
        <f t="shared" si="3"/>
        <v>685086382</v>
      </c>
    </row>
    <row r="162" spans="1:11" s="45" customFormat="1" ht="12">
      <c r="A162" s="83"/>
      <c r="B162" s="84"/>
      <c r="C162" s="84"/>
      <c r="D162" s="46" t="s">
        <v>279</v>
      </c>
      <c r="E162" s="97" t="s">
        <v>281</v>
      </c>
      <c r="F162" s="46" t="s">
        <v>503</v>
      </c>
      <c r="G162" s="85">
        <v>584072476</v>
      </c>
      <c r="H162" s="85">
        <v>584072476</v>
      </c>
      <c r="I162" s="85"/>
      <c r="J162" s="85"/>
      <c r="K162" s="82">
        <f t="shared" si="3"/>
        <v>584072476</v>
      </c>
    </row>
    <row r="163" spans="1:11" s="45" customFormat="1" ht="12">
      <c r="A163" s="83"/>
      <c r="B163" s="84"/>
      <c r="C163" s="84"/>
      <c r="D163" s="46" t="s">
        <v>279</v>
      </c>
      <c r="E163" s="46" t="s">
        <v>281</v>
      </c>
      <c r="F163" s="46" t="s">
        <v>538</v>
      </c>
      <c r="G163" s="85">
        <v>3285000</v>
      </c>
      <c r="H163" s="85">
        <v>3285000</v>
      </c>
      <c r="I163" s="85"/>
      <c r="J163" s="85"/>
      <c r="K163" s="82">
        <f t="shared" si="3"/>
        <v>3285000</v>
      </c>
    </row>
    <row r="164" spans="1:11" s="45" customFormat="1" ht="12">
      <c r="A164" s="83"/>
      <c r="B164" s="84"/>
      <c r="C164" s="84"/>
      <c r="D164" s="46" t="s">
        <v>279</v>
      </c>
      <c r="E164" s="97" t="s">
        <v>281</v>
      </c>
      <c r="F164" s="140" t="s">
        <v>553</v>
      </c>
      <c r="G164" s="85">
        <v>18897638</v>
      </c>
      <c r="H164" s="85">
        <v>18897638</v>
      </c>
      <c r="I164" s="85"/>
      <c r="J164" s="85"/>
      <c r="K164" s="82">
        <f t="shared" si="3"/>
        <v>18897638</v>
      </c>
    </row>
    <row r="165" spans="1:11" s="45" customFormat="1" ht="12">
      <c r="A165" s="83"/>
      <c r="B165" s="84"/>
      <c r="C165" s="84"/>
      <c r="D165" s="46" t="s">
        <v>279</v>
      </c>
      <c r="E165" s="97" t="s">
        <v>281</v>
      </c>
      <c r="F165" s="140" t="s">
        <v>608</v>
      </c>
      <c r="G165" s="85">
        <v>9186352</v>
      </c>
      <c r="H165" s="85">
        <v>11548557</v>
      </c>
      <c r="I165" s="85"/>
      <c r="J165" s="85"/>
      <c r="K165" s="82">
        <f t="shared" si="3"/>
        <v>11548557</v>
      </c>
    </row>
    <row r="166" spans="1:11" s="45" customFormat="1" ht="12">
      <c r="A166" s="83"/>
      <c r="B166" s="84"/>
      <c r="C166" s="84"/>
      <c r="D166" s="46" t="s">
        <v>279</v>
      </c>
      <c r="E166" s="97" t="s">
        <v>281</v>
      </c>
      <c r="F166" s="46" t="s">
        <v>598</v>
      </c>
      <c r="G166" s="85">
        <v>32047244</v>
      </c>
      <c r="H166" s="85">
        <v>32047244</v>
      </c>
      <c r="I166" s="85"/>
      <c r="J166" s="85"/>
      <c r="K166" s="82">
        <f t="shared" si="3"/>
        <v>32047244</v>
      </c>
    </row>
    <row r="167" spans="1:11" s="45" customFormat="1" ht="12">
      <c r="A167" s="83"/>
      <c r="B167" s="84"/>
      <c r="C167" s="84"/>
      <c r="D167" s="46" t="s">
        <v>279</v>
      </c>
      <c r="E167" s="97" t="s">
        <v>281</v>
      </c>
      <c r="F167" s="46" t="s">
        <v>504</v>
      </c>
      <c r="G167" s="85">
        <v>248654</v>
      </c>
      <c r="H167" s="132">
        <v>248654</v>
      </c>
      <c r="I167" s="85"/>
      <c r="J167" s="85"/>
      <c r="K167" s="82">
        <f t="shared" si="3"/>
        <v>248654</v>
      </c>
    </row>
    <row r="168" spans="1:11" s="78" customFormat="1" ht="12">
      <c r="A168" s="79"/>
      <c r="B168" s="80"/>
      <c r="C168" s="80" t="s">
        <v>283</v>
      </c>
      <c r="D168" s="81"/>
      <c r="E168" s="81"/>
      <c r="F168" s="81" t="s">
        <v>284</v>
      </c>
      <c r="G168" s="81">
        <v>0</v>
      </c>
      <c r="H168" s="82"/>
      <c r="I168" s="82"/>
      <c r="J168" s="82"/>
      <c r="K168" s="82">
        <f t="shared" si="3"/>
        <v>0</v>
      </c>
    </row>
    <row r="169" spans="1:11" s="45" customFormat="1" ht="12">
      <c r="A169" s="83"/>
      <c r="B169" s="84"/>
      <c r="C169" s="84"/>
      <c r="D169" s="46" t="s">
        <v>283</v>
      </c>
      <c r="E169" s="46" t="s">
        <v>285</v>
      </c>
      <c r="F169" s="46" t="s">
        <v>410</v>
      </c>
      <c r="G169" s="46">
        <v>0</v>
      </c>
      <c r="H169" s="85"/>
      <c r="I169" s="85"/>
      <c r="J169" s="85"/>
      <c r="K169" s="82">
        <f t="shared" si="3"/>
        <v>0</v>
      </c>
    </row>
    <row r="170" spans="1:11" s="78" customFormat="1" ht="12">
      <c r="A170" s="79"/>
      <c r="B170" s="80"/>
      <c r="C170" s="80" t="s">
        <v>286</v>
      </c>
      <c r="D170" s="81"/>
      <c r="E170" s="81"/>
      <c r="F170" s="81" t="s">
        <v>287</v>
      </c>
      <c r="G170" s="82">
        <v>31716654</v>
      </c>
      <c r="H170" s="82">
        <f>SUM(H171:H176)</f>
        <v>31956654</v>
      </c>
      <c r="I170" s="82">
        <f>SUM(I171:I176)</f>
        <v>0</v>
      </c>
      <c r="J170" s="82"/>
      <c r="K170" s="82">
        <f t="shared" si="3"/>
        <v>31956654</v>
      </c>
    </row>
    <row r="171" spans="1:11" s="78" customFormat="1" ht="12">
      <c r="A171" s="79"/>
      <c r="B171" s="80"/>
      <c r="C171" s="80"/>
      <c r="D171" s="46" t="s">
        <v>286</v>
      </c>
      <c r="E171" s="46" t="s">
        <v>288</v>
      </c>
      <c r="F171" s="108" t="s">
        <v>466</v>
      </c>
      <c r="G171" s="85">
        <v>500000</v>
      </c>
      <c r="H171" s="109">
        <v>740000</v>
      </c>
      <c r="I171" s="109"/>
      <c r="J171" s="109"/>
      <c r="K171" s="82">
        <f t="shared" si="3"/>
        <v>740000</v>
      </c>
    </row>
    <row r="172" spans="1:11" s="78" customFormat="1" ht="12">
      <c r="A172" s="79"/>
      <c r="B172" s="80"/>
      <c r="C172" s="80"/>
      <c r="D172" s="46" t="s">
        <v>286</v>
      </c>
      <c r="E172" s="97" t="s">
        <v>288</v>
      </c>
      <c r="F172" s="108" t="s">
        <v>484</v>
      </c>
      <c r="G172" s="85">
        <v>2968000</v>
      </c>
      <c r="H172" s="109">
        <v>2968000</v>
      </c>
      <c r="I172" s="109"/>
      <c r="J172" s="109"/>
      <c r="K172" s="82">
        <f t="shared" si="3"/>
        <v>2968000</v>
      </c>
    </row>
    <row r="173" spans="1:11" s="78" customFormat="1" ht="12">
      <c r="A173" s="79"/>
      <c r="B173" s="80"/>
      <c r="C173" s="80"/>
      <c r="D173" s="46" t="s">
        <v>286</v>
      </c>
      <c r="E173" s="97" t="s">
        <v>288</v>
      </c>
      <c r="F173" s="108" t="s">
        <v>512</v>
      </c>
      <c r="G173" s="85">
        <v>15748031</v>
      </c>
      <c r="H173" s="109">
        <v>15748031</v>
      </c>
      <c r="I173" s="109"/>
      <c r="J173" s="109"/>
      <c r="K173" s="82">
        <f t="shared" si="3"/>
        <v>15748031</v>
      </c>
    </row>
    <row r="174" spans="1:11" s="78" customFormat="1" ht="12">
      <c r="A174" s="79"/>
      <c r="B174" s="80"/>
      <c r="C174" s="80"/>
      <c r="D174" s="46" t="s">
        <v>286</v>
      </c>
      <c r="E174" s="97" t="s">
        <v>288</v>
      </c>
      <c r="F174" s="140" t="s">
        <v>558</v>
      </c>
      <c r="G174" s="85">
        <v>3543307</v>
      </c>
      <c r="H174" s="109">
        <v>3543307</v>
      </c>
      <c r="I174" s="109"/>
      <c r="J174" s="109"/>
      <c r="K174" s="82">
        <f t="shared" si="3"/>
        <v>3543307</v>
      </c>
    </row>
    <row r="175" spans="1:11" s="78" customFormat="1" ht="12">
      <c r="A175" s="79"/>
      <c r="B175" s="80"/>
      <c r="C175" s="80"/>
      <c r="D175" s="46" t="s">
        <v>286</v>
      </c>
      <c r="E175" s="97" t="s">
        <v>288</v>
      </c>
      <c r="F175" s="108" t="s">
        <v>439</v>
      </c>
      <c r="G175" s="85">
        <v>1083300</v>
      </c>
      <c r="H175" s="109">
        <v>1083300</v>
      </c>
      <c r="I175" s="109"/>
      <c r="J175" s="109"/>
      <c r="K175" s="82">
        <f t="shared" si="3"/>
        <v>1083300</v>
      </c>
    </row>
    <row r="176" spans="1:11" s="45" customFormat="1" ht="12">
      <c r="A176" s="83"/>
      <c r="B176" s="84"/>
      <c r="C176" s="84"/>
      <c r="D176" s="46" t="s">
        <v>286</v>
      </c>
      <c r="E176" s="46" t="s">
        <v>288</v>
      </c>
      <c r="F176" s="46" t="s">
        <v>505</v>
      </c>
      <c r="G176" s="85">
        <v>7874016</v>
      </c>
      <c r="H176" s="132">
        <v>7874016</v>
      </c>
      <c r="I176" s="85">
        <v>0</v>
      </c>
      <c r="J176" s="85"/>
      <c r="K176" s="82">
        <f t="shared" si="3"/>
        <v>7874016</v>
      </c>
    </row>
    <row r="177" spans="1:11" s="78" customFormat="1" ht="12">
      <c r="A177" s="79"/>
      <c r="B177" s="80"/>
      <c r="C177" s="80" t="s">
        <v>289</v>
      </c>
      <c r="D177" s="81"/>
      <c r="E177" s="81"/>
      <c r="F177" s="81" t="s">
        <v>290</v>
      </c>
      <c r="G177" s="82">
        <v>37997657.32</v>
      </c>
      <c r="H177" s="82">
        <f>SUM(H178:H189)</f>
        <v>50547254.32</v>
      </c>
      <c r="I177" s="82">
        <f>SUM(I178:I189)</f>
        <v>0</v>
      </c>
      <c r="J177" s="82"/>
      <c r="K177" s="82">
        <f t="shared" si="3"/>
        <v>50547254.32</v>
      </c>
    </row>
    <row r="178" spans="1:11" s="45" customFormat="1" ht="12">
      <c r="A178" s="83"/>
      <c r="B178" s="84"/>
      <c r="C178" s="84"/>
      <c r="D178" s="46" t="s">
        <v>289</v>
      </c>
      <c r="E178" s="46" t="s">
        <v>291</v>
      </c>
      <c r="F178" s="46" t="s">
        <v>467</v>
      </c>
      <c r="G178" s="85">
        <v>14973323</v>
      </c>
      <c r="H178" s="85">
        <v>14973323</v>
      </c>
      <c r="I178" s="85"/>
      <c r="J178" s="85"/>
      <c r="K178" s="82">
        <f t="shared" si="3"/>
        <v>14973323</v>
      </c>
    </row>
    <row r="179" spans="1:11" s="45" customFormat="1" ht="12">
      <c r="A179" s="83"/>
      <c r="B179" s="84"/>
      <c r="C179" s="84"/>
      <c r="D179" s="46" t="s">
        <v>289</v>
      </c>
      <c r="E179" s="97" t="s">
        <v>291</v>
      </c>
      <c r="F179" s="46" t="s">
        <v>506</v>
      </c>
      <c r="G179" s="85">
        <v>10000000</v>
      </c>
      <c r="H179" s="85">
        <v>10000000</v>
      </c>
      <c r="I179" s="85"/>
      <c r="J179" s="85"/>
      <c r="K179" s="82"/>
    </row>
    <row r="180" spans="1:11" s="45" customFormat="1" ht="12">
      <c r="A180" s="83"/>
      <c r="B180" s="84"/>
      <c r="C180" s="84"/>
      <c r="D180" s="46" t="s">
        <v>289</v>
      </c>
      <c r="E180" s="97" t="s">
        <v>291</v>
      </c>
      <c r="F180" s="140" t="s">
        <v>555</v>
      </c>
      <c r="G180" s="85">
        <v>5102362</v>
      </c>
      <c r="H180" s="85">
        <v>5102362</v>
      </c>
      <c r="I180" s="85"/>
      <c r="J180" s="85"/>
      <c r="K180" s="82">
        <f>SUM(H180)</f>
        <v>5102362</v>
      </c>
    </row>
    <row r="181" spans="1:11" s="45" customFormat="1" ht="12">
      <c r="A181" s="83"/>
      <c r="B181" s="84"/>
      <c r="C181" s="84"/>
      <c r="D181" s="46" t="s">
        <v>289</v>
      </c>
      <c r="E181" s="97" t="s">
        <v>291</v>
      </c>
      <c r="F181" s="140" t="s">
        <v>595</v>
      </c>
      <c r="G181" s="85">
        <v>2480315</v>
      </c>
      <c r="H181" s="85">
        <v>3118110</v>
      </c>
      <c r="I181" s="85"/>
      <c r="J181" s="85"/>
      <c r="K181" s="82">
        <f>SUM(H181:J181)</f>
        <v>3118110</v>
      </c>
    </row>
    <row r="182" spans="1:11" s="45" customFormat="1" ht="12">
      <c r="A182" s="83"/>
      <c r="B182" s="84"/>
      <c r="C182" s="84"/>
      <c r="D182" s="46" t="s">
        <v>289</v>
      </c>
      <c r="E182" s="97" t="s">
        <v>291</v>
      </c>
      <c r="F182" s="140" t="s">
        <v>559</v>
      </c>
      <c r="G182" s="85">
        <v>956693</v>
      </c>
      <c r="H182" s="85">
        <v>956693</v>
      </c>
      <c r="I182" s="85"/>
      <c r="J182" s="85"/>
      <c r="K182" s="82">
        <f>SUM(H182:J182)</f>
        <v>956693</v>
      </c>
    </row>
    <row r="183" spans="1:11" s="45" customFormat="1" ht="12">
      <c r="A183" s="83"/>
      <c r="B183" s="84"/>
      <c r="C183" s="84"/>
      <c r="D183" s="46" t="s">
        <v>289</v>
      </c>
      <c r="E183" s="46" t="s">
        <v>291</v>
      </c>
      <c r="F183" s="46" t="s">
        <v>411</v>
      </c>
      <c r="G183" s="85">
        <v>135000</v>
      </c>
      <c r="H183" s="85">
        <v>199800</v>
      </c>
      <c r="I183" s="85"/>
      <c r="J183" s="85"/>
      <c r="K183" s="82">
        <f t="shared" si="3"/>
        <v>199800</v>
      </c>
    </row>
    <row r="184" spans="1:11" s="45" customFormat="1" ht="12">
      <c r="A184" s="83"/>
      <c r="B184" s="84"/>
      <c r="C184" s="84"/>
      <c r="D184" s="46" t="s">
        <v>289</v>
      </c>
      <c r="E184" s="97" t="s">
        <v>291</v>
      </c>
      <c r="F184" s="108" t="s">
        <v>513</v>
      </c>
      <c r="G184" s="85">
        <v>4251969</v>
      </c>
      <c r="H184" s="85">
        <v>4251969</v>
      </c>
      <c r="I184" s="85"/>
      <c r="J184" s="85"/>
      <c r="K184" s="82">
        <f>SUM(H184)</f>
        <v>4251969</v>
      </c>
    </row>
    <row r="185" spans="1:11" s="45" customFormat="1" ht="12">
      <c r="A185" s="83"/>
      <c r="B185" s="84"/>
      <c r="C185" s="84"/>
      <c r="D185" s="46" t="s">
        <v>289</v>
      </c>
      <c r="E185" s="97" t="s">
        <v>291</v>
      </c>
      <c r="F185" s="108" t="s">
        <v>440</v>
      </c>
      <c r="G185" s="85">
        <v>292491</v>
      </c>
      <c r="H185" s="85">
        <f>H175*27%</f>
        <v>292491</v>
      </c>
      <c r="I185" s="85"/>
      <c r="J185" s="85"/>
      <c r="K185" s="82">
        <f t="shared" si="3"/>
        <v>292491</v>
      </c>
    </row>
    <row r="186" spans="1:11" s="45" customFormat="1" ht="12">
      <c r="A186" s="83"/>
      <c r="B186" s="84"/>
      <c r="C186" s="84"/>
      <c r="D186" s="46" t="s">
        <v>289</v>
      </c>
      <c r="E186" s="97" t="s">
        <v>291</v>
      </c>
      <c r="F186" s="108" t="s">
        <v>485</v>
      </c>
      <c r="G186" s="85">
        <v>801360</v>
      </c>
      <c r="H186" s="85">
        <v>801360</v>
      </c>
      <c r="I186" s="85"/>
      <c r="J186" s="85"/>
      <c r="K186" s="82">
        <f t="shared" si="3"/>
        <v>801360</v>
      </c>
    </row>
    <row r="187" spans="1:11" s="45" customFormat="1" ht="12">
      <c r="A187" s="83"/>
      <c r="B187" s="84"/>
      <c r="C187" s="84"/>
      <c r="D187" s="46" t="s">
        <v>289</v>
      </c>
      <c r="E187" s="97" t="s">
        <v>291</v>
      </c>
      <c r="F187" s="46" t="s">
        <v>599</v>
      </c>
      <c r="G187" s="85">
        <v>8658026</v>
      </c>
      <c r="H187" s="85">
        <v>8658026</v>
      </c>
      <c r="I187" s="85"/>
      <c r="J187" s="85"/>
      <c r="K187" s="82"/>
    </row>
    <row r="188" spans="1:11" s="45" customFormat="1" ht="12">
      <c r="A188" s="83"/>
      <c r="B188" s="84"/>
      <c r="C188" s="84"/>
      <c r="D188" s="46" t="s">
        <v>289</v>
      </c>
      <c r="E188" s="97" t="s">
        <v>291</v>
      </c>
      <c r="F188" s="46" t="s">
        <v>507</v>
      </c>
      <c r="G188" s="85">
        <v>67136</v>
      </c>
      <c r="H188" s="85">
        <v>67136</v>
      </c>
      <c r="I188" s="85"/>
      <c r="J188" s="85"/>
      <c r="K188" s="82">
        <f t="shared" si="3"/>
        <v>67136</v>
      </c>
    </row>
    <row r="189" spans="1:11" s="45" customFormat="1" ht="12">
      <c r="A189" s="83"/>
      <c r="B189" s="84"/>
      <c r="C189" s="84"/>
      <c r="D189" s="46" t="s">
        <v>289</v>
      </c>
      <c r="E189" s="46" t="s">
        <v>291</v>
      </c>
      <c r="F189" s="46" t="s">
        <v>516</v>
      </c>
      <c r="G189" s="85">
        <v>2125984.3200000003</v>
      </c>
      <c r="H189" s="85">
        <f>H176*27%</f>
        <v>2125984.3200000003</v>
      </c>
      <c r="I189" s="85"/>
      <c r="J189" s="85"/>
      <c r="K189" s="82">
        <f t="shared" si="3"/>
        <v>2125984.3200000003</v>
      </c>
    </row>
    <row r="190" spans="1:11" s="78" customFormat="1" ht="12">
      <c r="A190" s="79"/>
      <c r="B190" s="80" t="s">
        <v>61</v>
      </c>
      <c r="C190" s="80"/>
      <c r="D190" s="81"/>
      <c r="E190" s="81"/>
      <c r="F190" s="81" t="s">
        <v>60</v>
      </c>
      <c r="G190" s="82">
        <v>277963358</v>
      </c>
      <c r="H190" s="82">
        <f>SUM(H191+H200)</f>
        <v>233258088</v>
      </c>
      <c r="I190" s="82">
        <f>I191+I200</f>
        <v>0</v>
      </c>
      <c r="J190" s="82"/>
      <c r="K190" s="82">
        <f t="shared" si="3"/>
        <v>233258088</v>
      </c>
    </row>
    <row r="191" spans="1:11" s="78" customFormat="1" ht="12">
      <c r="A191" s="79"/>
      <c r="B191" s="80"/>
      <c r="C191" s="80" t="s">
        <v>292</v>
      </c>
      <c r="D191" s="81"/>
      <c r="E191" s="81"/>
      <c r="F191" s="81" t="s">
        <v>293</v>
      </c>
      <c r="G191" s="82">
        <v>218864634</v>
      </c>
      <c r="H191" s="82">
        <f>SUM(H192:H199)</f>
        <v>183667784</v>
      </c>
      <c r="I191" s="82">
        <f>SUM(I192:I199)</f>
        <v>0</v>
      </c>
      <c r="J191" s="82"/>
      <c r="K191" s="82">
        <f t="shared" si="3"/>
        <v>183667784</v>
      </c>
    </row>
    <row r="192" spans="1:11" s="45" customFormat="1" ht="12">
      <c r="A192" s="83"/>
      <c r="B192" s="84"/>
      <c r="C192" s="84"/>
      <c r="D192" s="46" t="s">
        <v>292</v>
      </c>
      <c r="E192" s="46" t="s">
        <v>294</v>
      </c>
      <c r="F192" s="46" t="s">
        <v>468</v>
      </c>
      <c r="G192" s="85">
        <v>23622047</v>
      </c>
      <c r="H192" s="85">
        <v>23622047</v>
      </c>
      <c r="I192" s="85"/>
      <c r="J192" s="85"/>
      <c r="K192" s="82">
        <f t="shared" si="3"/>
        <v>23622047</v>
      </c>
    </row>
    <row r="193" spans="1:11" s="45" customFormat="1" ht="12">
      <c r="A193" s="83"/>
      <c r="B193" s="84"/>
      <c r="C193" s="84"/>
      <c r="D193" s="46" t="s">
        <v>292</v>
      </c>
      <c r="E193" s="97" t="s">
        <v>294</v>
      </c>
      <c r="F193" s="46" t="s">
        <v>435</v>
      </c>
      <c r="G193" s="85">
        <v>10498687</v>
      </c>
      <c r="H193" s="85">
        <v>10498687</v>
      </c>
      <c r="I193" s="85">
        <v>0</v>
      </c>
      <c r="J193" s="85"/>
      <c r="K193" s="82">
        <f t="shared" si="3"/>
        <v>10498687</v>
      </c>
    </row>
    <row r="194" spans="1:11" s="45" customFormat="1" ht="12">
      <c r="A194" s="83"/>
      <c r="B194" s="84"/>
      <c r="C194" s="84"/>
      <c r="D194" s="46" t="s">
        <v>292</v>
      </c>
      <c r="E194" s="97" t="s">
        <v>294</v>
      </c>
      <c r="F194" s="46" t="s">
        <v>469</v>
      </c>
      <c r="G194" s="85">
        <v>35826771</v>
      </c>
      <c r="H194" s="85">
        <v>24803149</v>
      </c>
      <c r="I194" s="85"/>
      <c r="J194" s="85"/>
      <c r="K194" s="82">
        <f t="shared" si="3"/>
        <v>24803149</v>
      </c>
    </row>
    <row r="195" spans="1:11" s="45" customFormat="1" ht="12">
      <c r="A195" s="83"/>
      <c r="B195" s="84"/>
      <c r="C195" s="84"/>
      <c r="D195" s="46" t="s">
        <v>292</v>
      </c>
      <c r="E195" s="46" t="s">
        <v>294</v>
      </c>
      <c r="F195" s="46" t="s">
        <v>540</v>
      </c>
      <c r="G195" s="85">
        <v>393701</v>
      </c>
      <c r="H195" s="85">
        <v>393701</v>
      </c>
      <c r="I195" s="85"/>
      <c r="J195" s="85"/>
      <c r="K195" s="82">
        <f aca="true" t="shared" si="4" ref="K195:K220">H195+I195</f>
        <v>393701</v>
      </c>
    </row>
    <row r="196" spans="1:11" s="45" customFormat="1" ht="12">
      <c r="A196" s="83"/>
      <c r="B196" s="84"/>
      <c r="C196" s="84"/>
      <c r="D196" s="46" t="s">
        <v>292</v>
      </c>
      <c r="E196" s="97" t="s">
        <v>294</v>
      </c>
      <c r="F196" s="46" t="s">
        <v>486</v>
      </c>
      <c r="G196" s="85">
        <v>6751698</v>
      </c>
      <c r="H196" s="85">
        <v>6751698</v>
      </c>
      <c r="I196" s="85"/>
      <c r="J196" s="85"/>
      <c r="K196" s="82">
        <f t="shared" si="4"/>
        <v>6751698</v>
      </c>
    </row>
    <row r="197" spans="1:11" s="45" customFormat="1" ht="12">
      <c r="A197" s="83"/>
      <c r="B197" s="84"/>
      <c r="C197" s="84"/>
      <c r="D197" s="46" t="s">
        <v>292</v>
      </c>
      <c r="E197" s="97" t="s">
        <v>294</v>
      </c>
      <c r="F197" s="46" t="s">
        <v>509</v>
      </c>
      <c r="G197" s="85">
        <v>101850470</v>
      </c>
      <c r="H197" s="85">
        <v>101850470</v>
      </c>
      <c r="I197" s="85"/>
      <c r="J197" s="85"/>
      <c r="K197" s="82">
        <f t="shared" si="4"/>
        <v>101850470</v>
      </c>
    </row>
    <row r="198" spans="1:11" s="45" customFormat="1" ht="12">
      <c r="A198" s="83"/>
      <c r="B198" s="84"/>
      <c r="C198" s="84"/>
      <c r="D198" s="46" t="s">
        <v>292</v>
      </c>
      <c r="E198" s="97" t="s">
        <v>294</v>
      </c>
      <c r="F198" s="46" t="s">
        <v>566</v>
      </c>
      <c r="G198" s="85">
        <v>7874016</v>
      </c>
      <c r="H198" s="85">
        <v>15748032</v>
      </c>
      <c r="I198" s="85"/>
      <c r="J198" s="85"/>
      <c r="K198" s="82">
        <f t="shared" si="4"/>
        <v>15748032</v>
      </c>
    </row>
    <row r="199" spans="1:11" s="45" customFormat="1" ht="12">
      <c r="A199" s="83"/>
      <c r="B199" s="84"/>
      <c r="C199" s="84"/>
      <c r="D199" s="46" t="s">
        <v>292</v>
      </c>
      <c r="E199" s="46" t="s">
        <v>294</v>
      </c>
      <c r="F199" s="46" t="s">
        <v>510</v>
      </c>
      <c r="G199" s="85">
        <v>0</v>
      </c>
      <c r="H199" s="85">
        <v>0</v>
      </c>
      <c r="I199" s="85"/>
      <c r="J199" s="85"/>
      <c r="K199" s="82">
        <f t="shared" si="4"/>
        <v>0</v>
      </c>
    </row>
    <row r="200" spans="1:11" s="78" customFormat="1" ht="12">
      <c r="A200" s="79"/>
      <c r="B200" s="80"/>
      <c r="C200" s="80" t="s">
        <v>295</v>
      </c>
      <c r="D200" s="81"/>
      <c r="E200" s="81"/>
      <c r="F200" s="81" t="s">
        <v>296</v>
      </c>
      <c r="G200" s="82">
        <v>59098724</v>
      </c>
      <c r="H200" s="82">
        <f>SUM(H201:H208)</f>
        <v>49590304</v>
      </c>
      <c r="I200" s="82">
        <f>SUM(I201:I208)</f>
        <v>0</v>
      </c>
      <c r="J200" s="82"/>
      <c r="K200" s="82">
        <f t="shared" si="4"/>
        <v>49590304</v>
      </c>
    </row>
    <row r="201" spans="1:11" s="45" customFormat="1" ht="12">
      <c r="A201" s="83"/>
      <c r="B201" s="84"/>
      <c r="C201" s="84"/>
      <c r="D201" s="46" t="s">
        <v>295</v>
      </c>
      <c r="E201" s="46" t="s">
        <v>297</v>
      </c>
      <c r="F201" s="46" t="s">
        <v>470</v>
      </c>
      <c r="G201" s="85">
        <v>6377953</v>
      </c>
      <c r="H201" s="85">
        <v>6377953</v>
      </c>
      <c r="I201" s="85"/>
      <c r="J201" s="85"/>
      <c r="K201" s="82">
        <f t="shared" si="4"/>
        <v>6377953</v>
      </c>
    </row>
    <row r="202" spans="1:11" s="45" customFormat="1" ht="12">
      <c r="A202" s="83"/>
      <c r="B202" s="84"/>
      <c r="C202" s="84"/>
      <c r="D202" s="46" t="s">
        <v>295</v>
      </c>
      <c r="E202" s="97" t="s">
        <v>297</v>
      </c>
      <c r="F202" s="46" t="s">
        <v>436</v>
      </c>
      <c r="G202" s="85">
        <v>2834646</v>
      </c>
      <c r="H202" s="85">
        <v>2834646</v>
      </c>
      <c r="I202" s="85">
        <v>0</v>
      </c>
      <c r="J202" s="85"/>
      <c r="K202" s="82">
        <f t="shared" si="4"/>
        <v>2834646</v>
      </c>
    </row>
    <row r="203" spans="1:11" s="45" customFormat="1" ht="12">
      <c r="A203" s="83"/>
      <c r="B203" s="84"/>
      <c r="C203" s="84"/>
      <c r="D203" s="46" t="s">
        <v>295</v>
      </c>
      <c r="E203" s="97" t="s">
        <v>297</v>
      </c>
      <c r="F203" s="46" t="s">
        <v>471</v>
      </c>
      <c r="G203" s="85">
        <v>9673229</v>
      </c>
      <c r="H203" s="85">
        <v>6696851</v>
      </c>
      <c r="I203" s="85"/>
      <c r="J203" s="85"/>
      <c r="K203" s="82">
        <f t="shared" si="4"/>
        <v>6696851</v>
      </c>
    </row>
    <row r="204" spans="1:11" s="45" customFormat="1" ht="12">
      <c r="A204" s="83"/>
      <c r="B204" s="84"/>
      <c r="C204" s="84"/>
      <c r="D204" s="46" t="s">
        <v>295</v>
      </c>
      <c r="E204" s="97" t="s">
        <v>297</v>
      </c>
      <c r="F204" s="46" t="s">
        <v>541</v>
      </c>
      <c r="G204" s="85">
        <v>106299</v>
      </c>
      <c r="H204" s="85">
        <v>106299</v>
      </c>
      <c r="I204" s="85"/>
      <c r="J204" s="85"/>
      <c r="K204" s="82">
        <f t="shared" si="4"/>
        <v>106299</v>
      </c>
    </row>
    <row r="205" spans="1:11" s="45" customFormat="1" ht="12">
      <c r="A205" s="83"/>
      <c r="B205" s="84"/>
      <c r="C205" s="84"/>
      <c r="D205" s="46" t="s">
        <v>295</v>
      </c>
      <c r="E205" s="97" t="s">
        <v>297</v>
      </c>
      <c r="F205" s="46" t="s">
        <v>487</v>
      </c>
      <c r="G205" s="85">
        <v>1822959</v>
      </c>
      <c r="H205" s="85">
        <v>1822959</v>
      </c>
      <c r="I205" s="85"/>
      <c r="J205" s="85"/>
      <c r="K205" s="82">
        <f t="shared" si="4"/>
        <v>1822959</v>
      </c>
    </row>
    <row r="206" spans="1:11" s="45" customFormat="1" ht="12">
      <c r="A206" s="83"/>
      <c r="B206" s="84"/>
      <c r="C206" s="84"/>
      <c r="D206" s="46" t="s">
        <v>295</v>
      </c>
      <c r="E206" s="97" t="s">
        <v>297</v>
      </c>
      <c r="F206" s="46" t="s">
        <v>483</v>
      </c>
      <c r="G206" s="85">
        <v>27499628</v>
      </c>
      <c r="H206" s="85">
        <v>27499628</v>
      </c>
      <c r="I206" s="85">
        <v>0</v>
      </c>
      <c r="J206" s="85"/>
      <c r="K206" s="82">
        <f t="shared" si="4"/>
        <v>27499628</v>
      </c>
    </row>
    <row r="207" spans="1:11" s="45" customFormat="1" ht="12">
      <c r="A207" s="83"/>
      <c r="B207" s="84"/>
      <c r="C207" s="84"/>
      <c r="D207" s="46" t="s">
        <v>295</v>
      </c>
      <c r="E207" s="97" t="s">
        <v>297</v>
      </c>
      <c r="F207" s="46" t="s">
        <v>563</v>
      </c>
      <c r="G207" s="85">
        <v>2125984</v>
      </c>
      <c r="H207" s="85">
        <v>4251968</v>
      </c>
      <c r="I207" s="85"/>
      <c r="J207" s="85"/>
      <c r="K207" s="82">
        <f>SUM(H207:J207)</f>
        <v>4251968</v>
      </c>
    </row>
    <row r="208" spans="1:11" s="45" customFormat="1" ht="12">
      <c r="A208" s="83"/>
      <c r="B208" s="84"/>
      <c r="C208" s="84"/>
      <c r="D208" s="46" t="s">
        <v>295</v>
      </c>
      <c r="E208" s="46" t="s">
        <v>297</v>
      </c>
      <c r="F208" s="46" t="s">
        <v>511</v>
      </c>
      <c r="G208" s="85">
        <v>0</v>
      </c>
      <c r="H208" s="85">
        <v>0</v>
      </c>
      <c r="I208" s="85"/>
      <c r="J208" s="85"/>
      <c r="K208" s="82">
        <f t="shared" si="4"/>
        <v>0</v>
      </c>
    </row>
    <row r="209" spans="1:11" s="78" customFormat="1" ht="12">
      <c r="A209" s="79"/>
      <c r="B209" s="80" t="s">
        <v>64</v>
      </c>
      <c r="C209" s="80"/>
      <c r="D209" s="81"/>
      <c r="E209" s="81"/>
      <c r="F209" s="81" t="s">
        <v>63</v>
      </c>
      <c r="G209" s="81">
        <v>0</v>
      </c>
      <c r="H209" s="82"/>
      <c r="I209" s="82"/>
      <c r="J209" s="82"/>
      <c r="K209" s="82">
        <f t="shared" si="4"/>
        <v>0</v>
      </c>
    </row>
    <row r="210" spans="1:11" s="78" customFormat="1" ht="12">
      <c r="A210" s="79"/>
      <c r="B210" s="80"/>
      <c r="C210" s="80" t="s">
        <v>298</v>
      </c>
      <c r="D210" s="81"/>
      <c r="E210" s="81"/>
      <c r="F210" s="81" t="s">
        <v>299</v>
      </c>
      <c r="G210" s="81">
        <v>131068</v>
      </c>
      <c r="H210" s="82">
        <v>131068</v>
      </c>
      <c r="I210" s="82"/>
      <c r="J210" s="82"/>
      <c r="K210" s="82">
        <f t="shared" si="4"/>
        <v>131068</v>
      </c>
    </row>
    <row r="211" spans="1:11" s="78" customFormat="1" ht="12">
      <c r="A211" s="79"/>
      <c r="B211" s="80"/>
      <c r="C211" s="80" t="s">
        <v>300</v>
      </c>
      <c r="D211" s="81"/>
      <c r="E211" s="81"/>
      <c r="F211" s="81" t="s">
        <v>301</v>
      </c>
      <c r="G211" s="81">
        <v>0</v>
      </c>
      <c r="H211" s="82"/>
      <c r="I211" s="82"/>
      <c r="J211" s="82"/>
      <c r="K211" s="82">
        <f t="shared" si="4"/>
        <v>0</v>
      </c>
    </row>
    <row r="212" spans="1:11" s="45" customFormat="1" ht="12">
      <c r="A212" s="83"/>
      <c r="B212" s="84"/>
      <c r="C212" s="84"/>
      <c r="D212" s="46" t="s">
        <v>302</v>
      </c>
      <c r="E212" s="46" t="s">
        <v>303</v>
      </c>
      <c r="F212" s="46" t="s">
        <v>304</v>
      </c>
      <c r="G212" s="46">
        <v>0</v>
      </c>
      <c r="H212" s="85"/>
      <c r="I212" s="85"/>
      <c r="J212" s="85"/>
      <c r="K212" s="82">
        <f t="shared" si="4"/>
        <v>0</v>
      </c>
    </row>
    <row r="213" spans="1:11" s="78" customFormat="1" ht="12">
      <c r="A213" s="79"/>
      <c r="B213" s="80"/>
      <c r="C213" s="80" t="s">
        <v>305</v>
      </c>
      <c r="D213" s="81"/>
      <c r="E213" s="81"/>
      <c r="F213" s="81" t="s">
        <v>306</v>
      </c>
      <c r="G213" s="81">
        <v>0</v>
      </c>
      <c r="H213" s="82"/>
      <c r="I213" s="82"/>
      <c r="J213" s="82"/>
      <c r="K213" s="82">
        <f t="shared" si="4"/>
        <v>0</v>
      </c>
    </row>
    <row r="214" spans="1:11" s="45" customFormat="1" ht="12">
      <c r="A214" s="83"/>
      <c r="B214" s="84"/>
      <c r="C214" s="84"/>
      <c r="D214" s="46" t="s">
        <v>307</v>
      </c>
      <c r="E214" s="46" t="s">
        <v>308</v>
      </c>
      <c r="F214" s="46" t="s">
        <v>309</v>
      </c>
      <c r="G214" s="46">
        <v>0</v>
      </c>
      <c r="H214" s="85"/>
      <c r="I214" s="85"/>
      <c r="J214" s="85"/>
      <c r="K214" s="82">
        <f t="shared" si="4"/>
        <v>0</v>
      </c>
    </row>
    <row r="215" spans="1:11" s="78" customFormat="1" ht="12">
      <c r="A215" s="79"/>
      <c r="B215" s="80" t="s">
        <v>310</v>
      </c>
      <c r="C215" s="80"/>
      <c r="D215" s="81"/>
      <c r="E215" s="81"/>
      <c r="F215" s="81" t="s">
        <v>311</v>
      </c>
      <c r="G215" s="82">
        <v>510426586</v>
      </c>
      <c r="H215" s="82">
        <f>SUM(H216)</f>
        <v>510426586</v>
      </c>
      <c r="I215" s="82"/>
      <c r="J215" s="82"/>
      <c r="K215" s="82">
        <f t="shared" si="4"/>
        <v>510426586</v>
      </c>
    </row>
    <row r="216" spans="1:11" s="78" customFormat="1" ht="12">
      <c r="A216" s="79"/>
      <c r="B216" s="80"/>
      <c r="C216" s="80" t="s">
        <v>312</v>
      </c>
      <c r="D216" s="81"/>
      <c r="E216" s="81"/>
      <c r="F216" s="81" t="s">
        <v>313</v>
      </c>
      <c r="G216" s="82">
        <v>510426586</v>
      </c>
      <c r="H216" s="82">
        <f>SUM(H217:H218)</f>
        <v>510426586</v>
      </c>
      <c r="I216" s="82"/>
      <c r="J216" s="82"/>
      <c r="K216" s="82">
        <f t="shared" si="4"/>
        <v>510426586</v>
      </c>
    </row>
    <row r="217" spans="1:11" s="45" customFormat="1" ht="12">
      <c r="A217" s="83"/>
      <c r="B217" s="84"/>
      <c r="C217" s="84"/>
      <c r="D217" s="46" t="s">
        <v>82</v>
      </c>
      <c r="E217" s="46" t="s">
        <v>314</v>
      </c>
      <c r="F217" s="46" t="s">
        <v>315</v>
      </c>
      <c r="G217" s="85">
        <v>13998240</v>
      </c>
      <c r="H217" s="85">
        <v>13998240</v>
      </c>
      <c r="I217" s="85"/>
      <c r="J217" s="85"/>
      <c r="K217" s="82">
        <f t="shared" si="4"/>
        <v>13998240</v>
      </c>
    </row>
    <row r="218" spans="1:11" s="45" customFormat="1" ht="12">
      <c r="A218" s="83"/>
      <c r="B218" s="84"/>
      <c r="C218" s="84"/>
      <c r="D218" s="46" t="s">
        <v>86</v>
      </c>
      <c r="E218" s="46" t="s">
        <v>316</v>
      </c>
      <c r="F218" s="46" t="s">
        <v>412</v>
      </c>
      <c r="G218" s="85">
        <v>496428346</v>
      </c>
      <c r="H218" s="85">
        <v>496428346</v>
      </c>
      <c r="I218" s="85"/>
      <c r="J218" s="85"/>
      <c r="K218" s="82">
        <f t="shared" si="4"/>
        <v>496428346</v>
      </c>
    </row>
    <row r="219" spans="1:11" s="45" customFormat="1" ht="12">
      <c r="A219" s="83"/>
      <c r="B219" s="84"/>
      <c r="C219" s="84"/>
      <c r="D219" s="46" t="s">
        <v>86</v>
      </c>
      <c r="E219" s="46" t="s">
        <v>316</v>
      </c>
      <c r="F219" s="46" t="s">
        <v>413</v>
      </c>
      <c r="G219" s="85">
        <v>350144307</v>
      </c>
      <c r="H219" s="85">
        <v>350144307</v>
      </c>
      <c r="I219" s="85"/>
      <c r="J219" s="85"/>
      <c r="K219" s="82">
        <f t="shared" si="4"/>
        <v>350144307</v>
      </c>
    </row>
    <row r="220" spans="1:11" s="78" customFormat="1" ht="12">
      <c r="A220" s="79"/>
      <c r="B220" s="80"/>
      <c r="C220" s="80"/>
      <c r="D220" s="46" t="s">
        <v>86</v>
      </c>
      <c r="E220" s="46" t="s">
        <v>316</v>
      </c>
      <c r="F220" s="46" t="s">
        <v>414</v>
      </c>
      <c r="G220" s="85">
        <v>146284039</v>
      </c>
      <c r="H220" s="85">
        <v>146284039</v>
      </c>
      <c r="I220" s="81"/>
      <c r="J220" s="81"/>
      <c r="K220" s="82">
        <f t="shared" si="4"/>
        <v>146284039</v>
      </c>
    </row>
    <row r="221" spans="1:11" s="78" customFormat="1" ht="12">
      <c r="A221" s="79" t="s">
        <v>317</v>
      </c>
      <c r="B221" s="80"/>
      <c r="C221" s="80"/>
      <c r="D221" s="81"/>
      <c r="E221" s="81"/>
      <c r="F221" s="81"/>
      <c r="G221" s="82">
        <v>0</v>
      </c>
      <c r="H221" s="82">
        <f>SUM(H7-H61)</f>
        <v>19062909</v>
      </c>
      <c r="I221" s="82">
        <f>SUM(0-I61)</f>
        <v>-19062909</v>
      </c>
      <c r="J221" s="82"/>
      <c r="K221" s="82">
        <f>K7-K61</f>
        <v>0</v>
      </c>
    </row>
    <row r="222" spans="1:11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</row>
  </sheetData>
  <sheetProtection/>
  <mergeCells count="8">
    <mergeCell ref="A1:K1"/>
    <mergeCell ref="A3:K3"/>
    <mergeCell ref="A4:K4"/>
    <mergeCell ref="A5:D6"/>
    <mergeCell ref="E5:E6"/>
    <mergeCell ref="F5:F6"/>
    <mergeCell ref="H5:K5"/>
    <mergeCell ref="A2:I2"/>
  </mergeCells>
  <printOptions/>
  <pageMargins left="0" right="0" top="0" bottom="0" header="0" footer="0.31496062992125984"/>
  <pageSetup fitToHeight="100" fitToWidth="1" horizontalDpi="600" verticalDpi="600" orientation="portrait" paperSize="8" scale="69" r:id="rId1"/>
  <headerFooter>
    <oddFooter>&amp;L&amp;D &amp;T&amp;R&amp;P/&amp;N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K441"/>
  <sheetViews>
    <sheetView showZeros="0" zoomScaleSheetLayoutView="100" zoomScalePageLayoutView="0" workbookViewId="0" topLeftCell="A1">
      <selection activeCell="J91" sqref="J91"/>
    </sheetView>
  </sheetViews>
  <sheetFormatPr defaultColWidth="9.140625" defaultRowHeight="15"/>
  <cols>
    <col min="1" max="2" width="0.9921875" style="1" customWidth="1"/>
    <col min="3" max="3" width="2.7109375" style="1" customWidth="1"/>
    <col min="4" max="4" width="0.2890625" style="1" hidden="1" customWidth="1"/>
    <col min="5" max="5" width="8.421875" style="2" customWidth="1"/>
    <col min="6" max="6" width="90.421875" style="0" bestFit="1" customWidth="1"/>
    <col min="7" max="7" width="24.140625" style="0" customWidth="1"/>
    <col min="8" max="8" width="16.00390625" style="118" bestFit="1" customWidth="1"/>
    <col min="9" max="10" width="12.8515625" style="0" customWidth="1"/>
    <col min="11" max="11" width="16.00390625" style="0" bestFit="1" customWidth="1"/>
    <col min="12" max="16384" width="9.140625" style="1" customWidth="1"/>
  </cols>
  <sheetData>
    <row r="1" spans="1:11" s="42" customFormat="1" ht="11.25">
      <c r="A1" s="222" t="s">
        <v>562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s="42" customFormat="1" ht="12">
      <c r="A2" s="228" t="s">
        <v>543</v>
      </c>
      <c r="B2" s="228"/>
      <c r="C2" s="228"/>
      <c r="D2" s="228"/>
      <c r="E2" s="228"/>
      <c r="F2" s="228"/>
      <c r="G2" s="228"/>
      <c r="H2" s="228"/>
      <c r="I2" s="228"/>
      <c r="J2" s="168"/>
      <c r="K2" s="168"/>
    </row>
    <row r="3" spans="1:11" s="43" customFormat="1" ht="31.5" customHeight="1">
      <c r="A3" s="212" t="s">
        <v>519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ht="15">
      <c r="A4" s="214" t="s">
        <v>16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s="45" customFormat="1" ht="12">
      <c r="A5" s="223" t="s">
        <v>318</v>
      </c>
      <c r="B5" s="224"/>
      <c r="C5" s="224"/>
      <c r="D5" s="224"/>
      <c r="E5" s="224"/>
      <c r="F5" s="225" t="s">
        <v>17</v>
      </c>
      <c r="G5" s="150" t="s">
        <v>475</v>
      </c>
      <c r="H5" s="227" t="s">
        <v>552</v>
      </c>
      <c r="I5" s="224"/>
      <c r="J5" s="224"/>
      <c r="K5" s="224"/>
    </row>
    <row r="6" spans="1:11" s="45" customFormat="1" ht="29.25" customHeight="1">
      <c r="A6" s="224"/>
      <c r="B6" s="224"/>
      <c r="C6" s="224"/>
      <c r="D6" s="224"/>
      <c r="E6" s="224"/>
      <c r="F6" s="226"/>
      <c r="G6" s="167"/>
      <c r="H6" s="119" t="s">
        <v>97</v>
      </c>
      <c r="I6" s="47" t="s">
        <v>319</v>
      </c>
      <c r="J6" s="86" t="s">
        <v>320</v>
      </c>
      <c r="K6" s="87" t="s">
        <v>100</v>
      </c>
    </row>
    <row r="7" spans="1:11" s="49" customFormat="1" ht="14.25">
      <c r="A7" s="51" t="s">
        <v>55</v>
      </c>
      <c r="B7" s="88"/>
      <c r="C7" s="88"/>
      <c r="D7" s="88"/>
      <c r="E7" s="88"/>
      <c r="F7" s="88" t="s">
        <v>54</v>
      </c>
      <c r="G7" s="120">
        <v>1373679789.32</v>
      </c>
      <c r="H7" s="120">
        <f>SUM(H8+H32+H47)</f>
        <v>1417689859.32</v>
      </c>
      <c r="I7" s="120">
        <f>SUM(I8+I32+I47)</f>
        <v>0</v>
      </c>
      <c r="J7" s="120">
        <f>SUM(J8+J32+J47)</f>
        <v>0</v>
      </c>
      <c r="K7" s="89">
        <f aca="true" t="shared" si="0" ref="K7:K46">SUM(H7:J7)</f>
        <v>1417689859.32</v>
      </c>
    </row>
    <row r="8" spans="1:11" s="49" customFormat="1" ht="14.25">
      <c r="A8" s="51"/>
      <c r="B8" s="88" t="s">
        <v>279</v>
      </c>
      <c r="C8" s="88"/>
      <c r="D8" s="88"/>
      <c r="E8" s="88"/>
      <c r="F8" s="88" t="s">
        <v>280</v>
      </c>
      <c r="G8" s="120">
        <v>1303965478</v>
      </c>
      <c r="H8" s="120">
        <f>SUM(H9:H28)</f>
        <v>1335185951</v>
      </c>
      <c r="I8" s="89">
        <f>SUM(I15:I18)</f>
        <v>0</v>
      </c>
      <c r="J8" s="89"/>
      <c r="K8" s="89">
        <f t="shared" si="0"/>
        <v>1335185951</v>
      </c>
    </row>
    <row r="9" spans="1:11" s="49" customFormat="1" ht="14.25">
      <c r="A9" s="51"/>
      <c r="B9" s="88"/>
      <c r="C9" s="88" t="s">
        <v>321</v>
      </c>
      <c r="D9" s="88"/>
      <c r="E9" s="88"/>
      <c r="F9" s="88" t="s">
        <v>322</v>
      </c>
      <c r="G9" s="120">
        <v>0</v>
      </c>
      <c r="H9" s="120"/>
      <c r="I9" s="89"/>
      <c r="J9" s="89"/>
      <c r="K9" s="89">
        <f t="shared" si="0"/>
        <v>0</v>
      </c>
    </row>
    <row r="10" spans="1:11" s="50" customFormat="1" ht="15">
      <c r="A10" s="90"/>
      <c r="B10" s="91"/>
      <c r="C10" s="91"/>
      <c r="D10" s="91"/>
      <c r="E10" s="91"/>
      <c r="F10" s="91" t="s">
        <v>282</v>
      </c>
      <c r="G10" s="120">
        <v>0</v>
      </c>
      <c r="H10" s="120"/>
      <c r="I10" s="92"/>
      <c r="J10" s="92"/>
      <c r="K10" s="89">
        <f t="shared" si="0"/>
        <v>0</v>
      </c>
    </row>
    <row r="11" spans="1:11" s="49" customFormat="1" ht="14.25">
      <c r="A11" s="51"/>
      <c r="B11" s="88"/>
      <c r="C11" s="88"/>
      <c r="D11" s="88"/>
      <c r="E11" s="116" t="s">
        <v>340</v>
      </c>
      <c r="F11" s="88" t="s">
        <v>341</v>
      </c>
      <c r="G11" s="120">
        <v>0</v>
      </c>
      <c r="H11" s="120"/>
      <c r="I11" s="89"/>
      <c r="J11" s="89"/>
      <c r="K11" s="89">
        <f t="shared" si="0"/>
        <v>0</v>
      </c>
    </row>
    <row r="12" spans="1:11" s="50" customFormat="1" ht="15">
      <c r="A12" s="90"/>
      <c r="B12" s="91"/>
      <c r="C12" s="91"/>
      <c r="D12" s="91"/>
      <c r="E12" s="91"/>
      <c r="F12" s="115" t="s">
        <v>465</v>
      </c>
      <c r="G12" s="121">
        <v>685086382</v>
      </c>
      <c r="H12" s="179">
        <v>685086382</v>
      </c>
      <c r="I12" s="92"/>
      <c r="J12" s="92"/>
      <c r="K12" s="89">
        <f t="shared" si="0"/>
        <v>685086382</v>
      </c>
    </row>
    <row r="13" spans="1:11" s="49" customFormat="1" ht="15">
      <c r="A13" s="51"/>
      <c r="B13" s="88"/>
      <c r="C13" s="88" t="s">
        <v>325</v>
      </c>
      <c r="D13" s="88"/>
      <c r="E13" s="88"/>
      <c r="F13" s="88" t="s">
        <v>326</v>
      </c>
      <c r="G13" s="121">
        <v>0</v>
      </c>
      <c r="H13" s="179"/>
      <c r="I13" s="89"/>
      <c r="J13" s="89"/>
      <c r="K13" s="89">
        <f t="shared" si="0"/>
        <v>0</v>
      </c>
    </row>
    <row r="14" spans="1:11" s="50" customFormat="1" ht="15">
      <c r="A14" s="90"/>
      <c r="B14" s="91"/>
      <c r="C14" s="91"/>
      <c r="D14" s="91"/>
      <c r="E14" s="91"/>
      <c r="F14" s="117" t="s">
        <v>538</v>
      </c>
      <c r="G14" s="121">
        <v>3285000</v>
      </c>
      <c r="H14" s="179">
        <v>3285000</v>
      </c>
      <c r="I14" s="92"/>
      <c r="J14" s="92"/>
      <c r="K14" s="89">
        <f t="shared" si="0"/>
        <v>3285000</v>
      </c>
    </row>
    <row r="15" spans="1:11" s="50" customFormat="1" ht="15">
      <c r="A15" s="90"/>
      <c r="B15" s="91"/>
      <c r="C15" s="91"/>
      <c r="D15" s="91"/>
      <c r="E15" s="91"/>
      <c r="F15" s="117" t="s">
        <v>504</v>
      </c>
      <c r="G15" s="121">
        <v>248654</v>
      </c>
      <c r="H15" s="179">
        <v>248654</v>
      </c>
      <c r="I15" s="121"/>
      <c r="J15" s="92"/>
      <c r="K15" s="89">
        <f t="shared" si="0"/>
        <v>248654</v>
      </c>
    </row>
    <row r="16" spans="1:11" s="50" customFormat="1" ht="15">
      <c r="A16" s="90"/>
      <c r="B16" s="91"/>
      <c r="C16" s="91"/>
      <c r="D16" s="91"/>
      <c r="E16" s="91"/>
      <c r="F16" s="117" t="s">
        <v>553</v>
      </c>
      <c r="G16" s="121">
        <v>18897638</v>
      </c>
      <c r="H16" s="179">
        <v>18897638</v>
      </c>
      <c r="I16" s="121"/>
      <c r="J16" s="92"/>
      <c r="K16" s="89">
        <f>SUM(H16:J16)</f>
        <v>18897638</v>
      </c>
    </row>
    <row r="17" spans="1:11" s="50" customFormat="1" ht="15">
      <c r="A17" s="90"/>
      <c r="B17" s="91"/>
      <c r="C17" s="91"/>
      <c r="D17" s="91"/>
      <c r="E17" s="91"/>
      <c r="F17" s="117" t="s">
        <v>604</v>
      </c>
      <c r="G17" s="121">
        <v>32047244</v>
      </c>
      <c r="H17" s="179">
        <v>32047244</v>
      </c>
      <c r="I17" s="121"/>
      <c r="J17" s="92"/>
      <c r="K17" s="89">
        <f>SUM(H17:J17)</f>
        <v>32047244</v>
      </c>
    </row>
    <row r="18" spans="1:11" s="50" customFormat="1" ht="15">
      <c r="A18" s="90"/>
      <c r="B18" s="91"/>
      <c r="C18" s="91"/>
      <c r="D18" s="91"/>
      <c r="E18" s="91"/>
      <c r="F18" s="117" t="s">
        <v>605</v>
      </c>
      <c r="G18" s="121">
        <v>9186352</v>
      </c>
      <c r="H18" s="179">
        <v>11548557</v>
      </c>
      <c r="I18" s="121"/>
      <c r="J18" s="92"/>
      <c r="K18" s="89">
        <f>SUM(H18:J18)</f>
        <v>11548557</v>
      </c>
    </row>
    <row r="19" spans="1:11" s="49" customFormat="1" ht="14.25">
      <c r="A19" s="51"/>
      <c r="B19" s="88"/>
      <c r="C19" s="88" t="s">
        <v>327</v>
      </c>
      <c r="D19" s="88"/>
      <c r="E19" s="88"/>
      <c r="F19" s="88" t="s">
        <v>328</v>
      </c>
      <c r="G19" s="120">
        <v>0</v>
      </c>
      <c r="H19" s="180"/>
      <c r="I19" s="89"/>
      <c r="J19" s="89"/>
      <c r="K19" s="89">
        <f t="shared" si="0"/>
        <v>0</v>
      </c>
    </row>
    <row r="20" spans="1:11" s="50" customFormat="1" ht="15">
      <c r="A20" s="90"/>
      <c r="B20" s="91"/>
      <c r="C20" s="91"/>
      <c r="D20" s="91"/>
      <c r="E20" s="91"/>
      <c r="F20" s="91" t="s">
        <v>447</v>
      </c>
      <c r="G20" s="122">
        <v>0</v>
      </c>
      <c r="H20" s="181"/>
      <c r="I20" s="92"/>
      <c r="J20" s="92"/>
      <c r="K20" s="89">
        <f t="shared" si="0"/>
        <v>0</v>
      </c>
    </row>
    <row r="21" spans="1:11" s="50" customFormat="1" ht="15">
      <c r="A21" s="90"/>
      <c r="B21" s="91"/>
      <c r="C21" s="91"/>
      <c r="D21" s="91"/>
      <c r="E21" s="91"/>
      <c r="F21" s="91" t="s">
        <v>437</v>
      </c>
      <c r="G21" s="122">
        <v>0</v>
      </c>
      <c r="H21" s="181"/>
      <c r="I21" s="92"/>
      <c r="J21" s="92"/>
      <c r="K21" s="89">
        <f t="shared" si="0"/>
        <v>0</v>
      </c>
    </row>
    <row r="22" spans="1:11" s="49" customFormat="1" ht="14.25">
      <c r="A22" s="51"/>
      <c r="B22" s="88"/>
      <c r="C22" s="88" t="s">
        <v>329</v>
      </c>
      <c r="D22" s="88"/>
      <c r="E22" s="88"/>
      <c r="F22" s="88" t="s">
        <v>330</v>
      </c>
      <c r="G22" s="120">
        <v>0</v>
      </c>
      <c r="H22" s="180"/>
      <c r="I22" s="89"/>
      <c r="J22" s="89"/>
      <c r="K22" s="89">
        <f t="shared" si="0"/>
        <v>0</v>
      </c>
    </row>
    <row r="23" spans="1:11" s="50" customFormat="1" ht="15">
      <c r="A23" s="90"/>
      <c r="B23" s="91"/>
      <c r="C23" s="91"/>
      <c r="D23" s="91"/>
      <c r="E23" s="91"/>
      <c r="F23" s="117" t="s">
        <v>520</v>
      </c>
      <c r="G23" s="121">
        <v>584072476</v>
      </c>
      <c r="H23" s="179">
        <v>584072476</v>
      </c>
      <c r="I23" s="92"/>
      <c r="J23" s="92"/>
      <c r="K23" s="89">
        <f t="shared" si="0"/>
        <v>584072476</v>
      </c>
    </row>
    <row r="24" spans="1:11" s="49" customFormat="1" ht="15">
      <c r="A24" s="51"/>
      <c r="B24" s="88"/>
      <c r="C24" s="88" t="s">
        <v>331</v>
      </c>
      <c r="D24" s="88"/>
      <c r="E24" s="88"/>
      <c r="F24" s="88" t="s">
        <v>332</v>
      </c>
      <c r="G24" s="121">
        <v>0</v>
      </c>
      <c r="H24" s="121"/>
      <c r="I24" s="89"/>
      <c r="J24" s="89"/>
      <c r="K24" s="89">
        <f t="shared" si="0"/>
        <v>0</v>
      </c>
    </row>
    <row r="25" spans="1:11" s="50" customFormat="1" ht="15">
      <c r="A25" s="90"/>
      <c r="B25" s="91"/>
      <c r="C25" s="91"/>
      <c r="D25" s="91"/>
      <c r="E25" s="91"/>
      <c r="F25" s="91"/>
      <c r="G25" s="121">
        <v>0</v>
      </c>
      <c r="H25" s="121"/>
      <c r="I25" s="92"/>
      <c r="J25" s="92"/>
      <c r="K25" s="89">
        <f t="shared" si="0"/>
        <v>0</v>
      </c>
    </row>
    <row r="26" spans="1:11" s="49" customFormat="1" ht="14.25">
      <c r="A26" s="51"/>
      <c r="B26" s="88"/>
      <c r="C26" s="88" t="s">
        <v>333</v>
      </c>
      <c r="D26" s="88"/>
      <c r="E26" s="88"/>
      <c r="F26" s="88" t="s">
        <v>334</v>
      </c>
      <c r="G26" s="120">
        <v>0</v>
      </c>
      <c r="H26" s="120"/>
      <c r="I26" s="89"/>
      <c r="J26" s="89"/>
      <c r="K26" s="89">
        <f t="shared" si="0"/>
        <v>0</v>
      </c>
    </row>
    <row r="27" spans="1:11" s="50" customFormat="1" ht="15">
      <c r="A27" s="90"/>
      <c r="B27" s="91"/>
      <c r="C27" s="91"/>
      <c r="D27" s="91"/>
      <c r="E27" s="91"/>
      <c r="F27" s="91"/>
      <c r="G27" s="122">
        <v>0</v>
      </c>
      <c r="H27" s="122"/>
      <c r="I27" s="92"/>
      <c r="J27" s="92"/>
      <c r="K27" s="89">
        <f t="shared" si="0"/>
        <v>0</v>
      </c>
    </row>
    <row r="28" spans="1:11" s="49" customFormat="1" ht="14.25">
      <c r="A28" s="51"/>
      <c r="B28" s="88"/>
      <c r="C28" s="88" t="s">
        <v>335</v>
      </c>
      <c r="D28" s="88"/>
      <c r="E28" s="88"/>
      <c r="F28" s="88" t="s">
        <v>336</v>
      </c>
      <c r="G28" s="120">
        <v>0</v>
      </c>
      <c r="H28" s="120"/>
      <c r="I28" s="89"/>
      <c r="J28" s="89"/>
      <c r="K28" s="89">
        <f t="shared" si="0"/>
        <v>0</v>
      </c>
    </row>
    <row r="29" spans="1:11" s="49" customFormat="1" ht="14.25">
      <c r="A29" s="51"/>
      <c r="B29" s="88" t="s">
        <v>283</v>
      </c>
      <c r="C29" s="88"/>
      <c r="D29" s="88"/>
      <c r="E29" s="88"/>
      <c r="F29" s="88" t="s">
        <v>284</v>
      </c>
      <c r="G29" s="120">
        <v>0</v>
      </c>
      <c r="H29" s="120"/>
      <c r="I29" s="89"/>
      <c r="J29" s="89"/>
      <c r="K29" s="89">
        <f t="shared" si="0"/>
        <v>0</v>
      </c>
    </row>
    <row r="30" spans="1:11" s="49" customFormat="1" ht="15.75" customHeight="1">
      <c r="A30" s="51"/>
      <c r="B30" s="88"/>
      <c r="C30" s="88" t="s">
        <v>327</v>
      </c>
      <c r="D30" s="88"/>
      <c r="E30" s="88"/>
      <c r="F30" s="88" t="s">
        <v>328</v>
      </c>
      <c r="G30" s="120">
        <v>0</v>
      </c>
      <c r="H30" s="120"/>
      <c r="I30" s="89"/>
      <c r="J30" s="89"/>
      <c r="K30" s="89">
        <f t="shared" si="0"/>
        <v>0</v>
      </c>
    </row>
    <row r="31" spans="1:11" s="50" customFormat="1" ht="15.75" customHeight="1">
      <c r="A31" s="90"/>
      <c r="B31" s="91"/>
      <c r="C31" s="91"/>
      <c r="D31" s="91"/>
      <c r="E31" s="91"/>
      <c r="F31" s="91" t="s">
        <v>425</v>
      </c>
      <c r="G31" s="122">
        <v>0</v>
      </c>
      <c r="H31" s="122"/>
      <c r="I31" s="92"/>
      <c r="J31" s="92"/>
      <c r="K31" s="89">
        <f t="shared" si="0"/>
        <v>0</v>
      </c>
    </row>
    <row r="32" spans="1:11" s="49" customFormat="1" ht="14.25">
      <c r="A32" s="51"/>
      <c r="B32" s="88" t="s">
        <v>286</v>
      </c>
      <c r="C32" s="88"/>
      <c r="D32" s="88"/>
      <c r="E32" s="88"/>
      <c r="F32" s="88" t="s">
        <v>287</v>
      </c>
      <c r="G32" s="120">
        <v>31716654</v>
      </c>
      <c r="H32" s="120">
        <f>SUM(H36:H41)</f>
        <v>31956654</v>
      </c>
      <c r="I32" s="89">
        <f>SUM(I33:I41)</f>
        <v>0</v>
      </c>
      <c r="J32" s="89"/>
      <c r="K32" s="89">
        <f t="shared" si="0"/>
        <v>31956654</v>
      </c>
    </row>
    <row r="33" spans="1:11" s="49" customFormat="1" ht="14.25">
      <c r="A33" s="51"/>
      <c r="B33" s="88"/>
      <c r="C33" s="88" t="s">
        <v>337</v>
      </c>
      <c r="D33" s="88"/>
      <c r="E33" s="88"/>
      <c r="F33" s="88" t="s">
        <v>338</v>
      </c>
      <c r="G33" s="120">
        <v>0</v>
      </c>
      <c r="H33" s="120"/>
      <c r="I33" s="89"/>
      <c r="J33" s="89"/>
      <c r="K33" s="89">
        <f t="shared" si="0"/>
        <v>0</v>
      </c>
    </row>
    <row r="34" spans="1:11" s="50" customFormat="1" ht="15">
      <c r="A34" s="90"/>
      <c r="B34" s="91"/>
      <c r="C34" s="91"/>
      <c r="D34" s="91"/>
      <c r="E34" s="91"/>
      <c r="F34" s="91" t="s">
        <v>420</v>
      </c>
      <c r="G34" s="122">
        <v>0</v>
      </c>
      <c r="H34" s="122"/>
      <c r="I34" s="92"/>
      <c r="J34" s="92"/>
      <c r="K34" s="89">
        <f t="shared" si="0"/>
        <v>0</v>
      </c>
    </row>
    <row r="35" spans="1:11" s="49" customFormat="1" ht="14.25">
      <c r="A35" s="51"/>
      <c r="B35" s="88"/>
      <c r="C35" s="88" t="s">
        <v>327</v>
      </c>
      <c r="D35" s="88"/>
      <c r="E35" s="88"/>
      <c r="F35" s="88" t="s">
        <v>328</v>
      </c>
      <c r="G35" s="120">
        <v>0</v>
      </c>
      <c r="H35" s="120"/>
      <c r="I35" s="89"/>
      <c r="J35" s="89"/>
      <c r="K35" s="89">
        <f t="shared" si="0"/>
        <v>0</v>
      </c>
    </row>
    <row r="36" spans="1:11" s="49" customFormat="1" ht="15">
      <c r="A36" s="51"/>
      <c r="B36" s="88"/>
      <c r="C36" s="88"/>
      <c r="D36" s="88"/>
      <c r="E36" s="88"/>
      <c r="F36" s="117" t="s">
        <v>484</v>
      </c>
      <c r="G36" s="121">
        <v>2968000</v>
      </c>
      <c r="H36" s="121">
        <v>2968000</v>
      </c>
      <c r="I36" s="89"/>
      <c r="J36" s="89"/>
      <c r="K36" s="89">
        <f t="shared" si="0"/>
        <v>2968000</v>
      </c>
    </row>
    <row r="37" spans="1:11" s="50" customFormat="1" ht="15">
      <c r="A37" s="90"/>
      <c r="B37" s="91"/>
      <c r="C37" s="91"/>
      <c r="D37" s="91"/>
      <c r="E37" s="91"/>
      <c r="F37" s="117" t="s">
        <v>466</v>
      </c>
      <c r="G37" s="121">
        <v>500000</v>
      </c>
      <c r="H37" s="121">
        <v>740000</v>
      </c>
      <c r="I37" s="92"/>
      <c r="J37" s="92"/>
      <c r="K37" s="89">
        <f t="shared" si="0"/>
        <v>740000</v>
      </c>
    </row>
    <row r="38" spans="1:11" s="50" customFormat="1" ht="15">
      <c r="A38" s="90"/>
      <c r="B38" s="91"/>
      <c r="C38" s="91"/>
      <c r="D38" s="91"/>
      <c r="E38" s="91"/>
      <c r="F38" s="117" t="s">
        <v>512</v>
      </c>
      <c r="G38" s="121">
        <v>15748031</v>
      </c>
      <c r="H38" s="121">
        <v>15748031</v>
      </c>
      <c r="I38" s="92"/>
      <c r="J38" s="92"/>
      <c r="K38" s="89">
        <f>SUM(H38:J38)</f>
        <v>15748031</v>
      </c>
    </row>
    <row r="39" spans="1:11" s="50" customFormat="1" ht="15">
      <c r="A39" s="90"/>
      <c r="B39" s="91"/>
      <c r="C39" s="91"/>
      <c r="D39" s="91"/>
      <c r="E39" s="91"/>
      <c r="F39" s="117" t="s">
        <v>558</v>
      </c>
      <c r="G39" s="121">
        <v>3543307</v>
      </c>
      <c r="H39" s="121">
        <v>3543307</v>
      </c>
      <c r="I39" s="172"/>
      <c r="J39" s="92"/>
      <c r="K39" s="89">
        <f>SUM(H39:J39)</f>
        <v>3543307</v>
      </c>
    </row>
    <row r="40" spans="1:11" s="50" customFormat="1" ht="15">
      <c r="A40" s="90"/>
      <c r="B40" s="91"/>
      <c r="C40" s="91"/>
      <c r="D40" s="91"/>
      <c r="E40" s="91"/>
      <c r="F40" s="117" t="s">
        <v>439</v>
      </c>
      <c r="G40" s="121">
        <v>1083300</v>
      </c>
      <c r="H40" s="121">
        <v>1083300</v>
      </c>
      <c r="I40" s="121">
        <v>0</v>
      </c>
      <c r="J40" s="92"/>
      <c r="K40" s="89">
        <f>SUM(H40:J40)</f>
        <v>1083300</v>
      </c>
    </row>
    <row r="41" spans="1:11" s="50" customFormat="1" ht="15">
      <c r="A41" s="90"/>
      <c r="B41" s="91"/>
      <c r="C41" s="91"/>
      <c r="D41" s="91"/>
      <c r="E41" s="91"/>
      <c r="F41" s="117" t="s">
        <v>505</v>
      </c>
      <c r="G41" s="121">
        <v>7874016</v>
      </c>
      <c r="H41" s="121">
        <v>7874016</v>
      </c>
      <c r="I41" s="121">
        <v>0</v>
      </c>
      <c r="J41" s="92"/>
      <c r="K41" s="89">
        <f>SUM(H41:J41)</f>
        <v>7874016</v>
      </c>
    </row>
    <row r="42" spans="1:11" s="49" customFormat="1" ht="14.25">
      <c r="A42" s="51"/>
      <c r="B42" s="88"/>
      <c r="C42" s="88" t="s">
        <v>331</v>
      </c>
      <c r="D42" s="88"/>
      <c r="E42" s="88"/>
      <c r="F42" s="88" t="s">
        <v>332</v>
      </c>
      <c r="G42" s="120">
        <v>0</v>
      </c>
      <c r="H42" s="120"/>
      <c r="I42" s="89"/>
      <c r="J42" s="89"/>
      <c r="K42" s="89">
        <f t="shared" si="0"/>
        <v>0</v>
      </c>
    </row>
    <row r="43" spans="1:11" s="50" customFormat="1" ht="15">
      <c r="A43" s="90"/>
      <c r="B43" s="91"/>
      <c r="C43" s="91"/>
      <c r="D43" s="91"/>
      <c r="E43" s="91"/>
      <c r="F43" s="91"/>
      <c r="G43" s="122">
        <v>0</v>
      </c>
      <c r="H43" s="122"/>
      <c r="I43" s="92"/>
      <c r="J43" s="92"/>
      <c r="K43" s="89">
        <f t="shared" si="0"/>
        <v>0</v>
      </c>
    </row>
    <row r="44" spans="1:11" s="50" customFormat="1" ht="15">
      <c r="A44" s="90"/>
      <c r="B44" s="91"/>
      <c r="C44" s="91"/>
      <c r="D44" s="91"/>
      <c r="E44" s="91"/>
      <c r="F44" s="91"/>
      <c r="G44" s="122">
        <v>0</v>
      </c>
      <c r="H44" s="122"/>
      <c r="I44" s="92"/>
      <c r="J44" s="92"/>
      <c r="K44" s="89">
        <f t="shared" si="0"/>
        <v>0</v>
      </c>
    </row>
    <row r="45" spans="1:11" s="49" customFormat="1" ht="14.25">
      <c r="A45" s="51"/>
      <c r="B45" s="88"/>
      <c r="C45" s="88" t="s">
        <v>340</v>
      </c>
      <c r="D45" s="88"/>
      <c r="E45" s="88"/>
      <c r="F45" s="88" t="s">
        <v>341</v>
      </c>
      <c r="G45" s="120">
        <v>0</v>
      </c>
      <c r="H45" s="120"/>
      <c r="I45" s="89"/>
      <c r="J45" s="89"/>
      <c r="K45" s="89">
        <f t="shared" si="0"/>
        <v>0</v>
      </c>
    </row>
    <row r="46" spans="1:11" s="50" customFormat="1" ht="15">
      <c r="A46" s="90"/>
      <c r="B46" s="91"/>
      <c r="C46" s="91"/>
      <c r="D46" s="91"/>
      <c r="E46" s="91"/>
      <c r="F46" s="91" t="s">
        <v>421</v>
      </c>
      <c r="G46" s="122">
        <v>0</v>
      </c>
      <c r="H46" s="122"/>
      <c r="I46" s="92"/>
      <c r="J46" s="92"/>
      <c r="K46" s="89">
        <f t="shared" si="0"/>
        <v>0</v>
      </c>
    </row>
    <row r="47" spans="1:11" s="49" customFormat="1" ht="14.25">
      <c r="A47" s="51"/>
      <c r="B47" s="88" t="s">
        <v>289</v>
      </c>
      <c r="C47" s="88"/>
      <c r="D47" s="88"/>
      <c r="E47" s="88"/>
      <c r="F47" s="88" t="s">
        <v>290</v>
      </c>
      <c r="G47" s="120">
        <v>37997657.32</v>
      </c>
      <c r="H47" s="120">
        <f>H48+H56+H66</f>
        <v>50547254.32</v>
      </c>
      <c r="I47" s="89">
        <f>SUM(I48:I83)</f>
        <v>0</v>
      </c>
      <c r="J47" s="89"/>
      <c r="K47" s="89">
        <f aca="true" t="shared" si="1" ref="K47:K86">SUM(H47:J47)</f>
        <v>50547254.32</v>
      </c>
    </row>
    <row r="48" spans="1:11" s="49" customFormat="1" ht="14.25">
      <c r="A48" s="51"/>
      <c r="B48" s="88"/>
      <c r="C48" s="124"/>
      <c r="D48" s="88"/>
      <c r="E48" s="116" t="s">
        <v>340</v>
      </c>
      <c r="F48" s="88" t="s">
        <v>418</v>
      </c>
      <c r="G48" s="120">
        <v>24973323</v>
      </c>
      <c r="H48" s="120">
        <f>SUM(H49:H53)</f>
        <v>24973323</v>
      </c>
      <c r="I48" s="89"/>
      <c r="J48" s="89"/>
      <c r="K48" s="89">
        <f t="shared" si="1"/>
        <v>24973323</v>
      </c>
    </row>
    <row r="49" spans="1:11" s="50" customFormat="1" ht="15">
      <c r="A49" s="90"/>
      <c r="B49" s="91"/>
      <c r="C49" s="91"/>
      <c r="D49" s="91"/>
      <c r="E49" s="91"/>
      <c r="F49" s="91" t="s">
        <v>467</v>
      </c>
      <c r="G49" s="121">
        <v>14973323</v>
      </c>
      <c r="H49" s="179">
        <v>14973323</v>
      </c>
      <c r="I49" s="92"/>
      <c r="J49" s="92"/>
      <c r="K49" s="89">
        <f t="shared" si="1"/>
        <v>14973323</v>
      </c>
    </row>
    <row r="50" spans="1:11" s="49" customFormat="1" ht="14.25">
      <c r="A50" s="51"/>
      <c r="B50" s="88"/>
      <c r="C50" s="88" t="s">
        <v>321</v>
      </c>
      <c r="D50" s="88"/>
      <c r="E50" s="88"/>
      <c r="F50" s="88" t="s">
        <v>322</v>
      </c>
      <c r="G50" s="120">
        <v>0</v>
      </c>
      <c r="H50" s="180"/>
      <c r="I50" s="89"/>
      <c r="J50" s="89"/>
      <c r="K50" s="89">
        <f t="shared" si="1"/>
        <v>0</v>
      </c>
    </row>
    <row r="51" spans="1:11" s="50" customFormat="1" ht="15">
      <c r="A51" s="90"/>
      <c r="B51" s="91"/>
      <c r="C51" s="91"/>
      <c r="D51" s="91"/>
      <c r="E51" s="91"/>
      <c r="F51" s="91"/>
      <c r="G51" s="122">
        <v>0</v>
      </c>
      <c r="H51" s="181"/>
      <c r="I51" s="92"/>
      <c r="J51" s="92"/>
      <c r="K51" s="89">
        <f t="shared" si="1"/>
        <v>0</v>
      </c>
    </row>
    <row r="52" spans="1:11" s="49" customFormat="1" ht="14.25">
      <c r="A52" s="51"/>
      <c r="B52" s="88"/>
      <c r="C52" s="88" t="s">
        <v>329</v>
      </c>
      <c r="D52" s="88"/>
      <c r="E52" s="88"/>
      <c r="F52" s="88" t="s">
        <v>330</v>
      </c>
      <c r="G52" s="120">
        <v>0</v>
      </c>
      <c r="H52" s="180"/>
      <c r="I52" s="89"/>
      <c r="J52" s="89"/>
      <c r="K52" s="89">
        <f t="shared" si="1"/>
        <v>0</v>
      </c>
    </row>
    <row r="53" spans="1:11" s="50" customFormat="1" ht="15">
      <c r="A53" s="90"/>
      <c r="B53" s="91"/>
      <c r="C53" s="91"/>
      <c r="D53" s="91"/>
      <c r="E53" s="91"/>
      <c r="F53" s="117" t="s">
        <v>506</v>
      </c>
      <c r="G53" s="122">
        <v>10000000</v>
      </c>
      <c r="H53" s="181">
        <v>10000000</v>
      </c>
      <c r="I53" s="92"/>
      <c r="J53" s="92"/>
      <c r="K53" s="89">
        <f t="shared" si="1"/>
        <v>10000000</v>
      </c>
    </row>
    <row r="54" spans="1:11" s="49" customFormat="1" ht="14.25">
      <c r="A54" s="51"/>
      <c r="B54" s="88"/>
      <c r="C54" s="88" t="s">
        <v>323</v>
      </c>
      <c r="D54" s="88"/>
      <c r="E54" s="88"/>
      <c r="F54" s="88" t="s">
        <v>324</v>
      </c>
      <c r="G54" s="120">
        <v>0</v>
      </c>
      <c r="H54" s="180"/>
      <c r="I54" s="89"/>
      <c r="J54" s="89"/>
      <c r="K54" s="89">
        <f t="shared" si="1"/>
        <v>0</v>
      </c>
    </row>
    <row r="55" spans="1:11" s="50" customFormat="1" ht="15">
      <c r="A55" s="90"/>
      <c r="B55" s="91"/>
      <c r="C55" s="91"/>
      <c r="D55" s="91"/>
      <c r="E55" s="91"/>
      <c r="F55" s="91"/>
      <c r="G55" s="122">
        <v>0</v>
      </c>
      <c r="H55" s="181"/>
      <c r="I55" s="92"/>
      <c r="J55" s="92"/>
      <c r="K55" s="89">
        <f t="shared" si="1"/>
        <v>0</v>
      </c>
    </row>
    <row r="56" spans="1:11" s="49" customFormat="1" ht="14.25">
      <c r="A56" s="51"/>
      <c r="B56" s="88"/>
      <c r="C56" s="88" t="s">
        <v>325</v>
      </c>
      <c r="D56" s="88"/>
      <c r="E56" s="88"/>
      <c r="F56" s="88" t="s">
        <v>326</v>
      </c>
      <c r="G56" s="120">
        <v>5350394</v>
      </c>
      <c r="H56" s="180">
        <f>SUM(H57:H63)</f>
        <v>17835191</v>
      </c>
      <c r="I56" s="89"/>
      <c r="J56" s="89"/>
      <c r="K56" s="89">
        <f t="shared" si="1"/>
        <v>17835191</v>
      </c>
    </row>
    <row r="57" spans="1:11" s="50" customFormat="1" ht="15">
      <c r="A57" s="90"/>
      <c r="B57" s="91"/>
      <c r="C57" s="91"/>
      <c r="D57" s="91"/>
      <c r="E57" s="91"/>
      <c r="F57" s="115" t="s">
        <v>393</v>
      </c>
      <c r="G57" s="121">
        <v>0</v>
      </c>
      <c r="H57" s="179"/>
      <c r="I57" s="92"/>
      <c r="J57" s="92"/>
      <c r="K57" s="89">
        <f t="shared" si="1"/>
        <v>0</v>
      </c>
    </row>
    <row r="58" spans="1:11" s="50" customFormat="1" ht="15">
      <c r="A58" s="90"/>
      <c r="B58" s="91"/>
      <c r="C58" s="91"/>
      <c r="D58" s="91"/>
      <c r="E58" s="91"/>
      <c r="F58" s="115" t="s">
        <v>472</v>
      </c>
      <c r="G58" s="121">
        <v>0</v>
      </c>
      <c r="H58" s="179"/>
      <c r="I58" s="92"/>
      <c r="J58" s="92"/>
      <c r="K58" s="89">
        <f>H58</f>
        <v>0</v>
      </c>
    </row>
    <row r="59" spans="1:11" s="50" customFormat="1" ht="15">
      <c r="A59" s="90"/>
      <c r="B59" s="91"/>
      <c r="C59" s="91"/>
      <c r="D59" s="91"/>
      <c r="E59" s="91"/>
      <c r="F59" s="117" t="s">
        <v>557</v>
      </c>
      <c r="G59" s="121">
        <v>5102362</v>
      </c>
      <c r="H59" s="179">
        <v>5102362</v>
      </c>
      <c r="I59" s="92"/>
      <c r="J59" s="92"/>
      <c r="K59" s="89">
        <f>SUM(H59:J59)</f>
        <v>5102362</v>
      </c>
    </row>
    <row r="60" spans="1:11" s="50" customFormat="1" ht="15">
      <c r="A60" s="90"/>
      <c r="B60" s="91"/>
      <c r="C60" s="91"/>
      <c r="D60" s="91"/>
      <c r="E60" s="91"/>
      <c r="F60" s="117" t="s">
        <v>556</v>
      </c>
      <c r="G60" s="121">
        <v>2480315</v>
      </c>
      <c r="H60" s="179">
        <v>3118110</v>
      </c>
      <c r="I60" s="92"/>
      <c r="J60" s="92"/>
      <c r="K60" s="89">
        <f>SUM(H60:J60)</f>
        <v>3118110</v>
      </c>
    </row>
    <row r="61" spans="1:11" s="50" customFormat="1" ht="15">
      <c r="A61" s="90"/>
      <c r="B61" s="91"/>
      <c r="C61" s="91"/>
      <c r="D61" s="91"/>
      <c r="E61" s="91"/>
      <c r="F61" s="117" t="s">
        <v>606</v>
      </c>
      <c r="G61" s="121">
        <v>8658026</v>
      </c>
      <c r="H61" s="179">
        <v>8658026</v>
      </c>
      <c r="I61" s="92"/>
      <c r="J61" s="92"/>
      <c r="K61" s="89"/>
    </row>
    <row r="62" spans="1:11" s="50" customFormat="1" ht="15">
      <c r="A62" s="90"/>
      <c r="B62" s="91"/>
      <c r="C62" s="91"/>
      <c r="D62" s="91"/>
      <c r="E62" s="91"/>
      <c r="F62" s="117" t="s">
        <v>559</v>
      </c>
      <c r="G62" s="121">
        <v>956693</v>
      </c>
      <c r="H62" s="179">
        <v>956693</v>
      </c>
      <c r="I62" s="92"/>
      <c r="J62" s="92"/>
      <c r="K62" s="89"/>
    </row>
    <row r="63" spans="1:11" s="50" customFormat="1" ht="15">
      <c r="A63" s="90"/>
      <c r="B63" s="91"/>
      <c r="C63" s="91"/>
      <c r="D63" s="91"/>
      <c r="E63" s="91"/>
      <c r="F63" s="115" t="s">
        <v>394</v>
      </c>
      <c r="G63" s="121">
        <v>0</v>
      </c>
      <c r="H63" s="179">
        <v>0</v>
      </c>
      <c r="I63" s="92"/>
      <c r="J63" s="92"/>
      <c r="K63" s="89">
        <f t="shared" si="1"/>
        <v>0</v>
      </c>
    </row>
    <row r="64" spans="1:11" s="49" customFormat="1" ht="14.25">
      <c r="A64" s="51"/>
      <c r="B64" s="88"/>
      <c r="C64" s="88" t="s">
        <v>339</v>
      </c>
      <c r="D64" s="88"/>
      <c r="E64" s="88"/>
      <c r="F64" s="88" t="s">
        <v>231</v>
      </c>
      <c r="G64" s="120">
        <v>0</v>
      </c>
      <c r="H64" s="180"/>
      <c r="I64" s="89"/>
      <c r="J64" s="89"/>
      <c r="K64" s="89">
        <f t="shared" si="1"/>
        <v>0</v>
      </c>
    </row>
    <row r="65" spans="1:11" s="50" customFormat="1" ht="15">
      <c r="A65" s="90"/>
      <c r="B65" s="91"/>
      <c r="C65" s="91"/>
      <c r="D65" s="91"/>
      <c r="E65" s="91"/>
      <c r="F65" s="91" t="s">
        <v>422</v>
      </c>
      <c r="G65" s="122">
        <v>0</v>
      </c>
      <c r="H65" s="181"/>
      <c r="I65" s="92"/>
      <c r="J65" s="92"/>
      <c r="K65" s="89">
        <f t="shared" si="1"/>
        <v>0</v>
      </c>
    </row>
    <row r="66" spans="1:11" s="49" customFormat="1" ht="14.25">
      <c r="A66" s="51"/>
      <c r="B66" s="88"/>
      <c r="C66" s="88" t="s">
        <v>327</v>
      </c>
      <c r="D66" s="88"/>
      <c r="E66" s="88"/>
      <c r="F66" s="88" t="s">
        <v>328</v>
      </c>
      <c r="G66" s="120">
        <v>7673940.32</v>
      </c>
      <c r="H66" s="180">
        <f>SUM(H67:H72)</f>
        <v>7738740.32</v>
      </c>
      <c r="I66" s="89"/>
      <c r="J66" s="89"/>
      <c r="K66" s="89">
        <f t="shared" si="1"/>
        <v>7738740.32</v>
      </c>
    </row>
    <row r="67" spans="1:11" s="50" customFormat="1" ht="15">
      <c r="A67" s="90"/>
      <c r="B67" s="91"/>
      <c r="C67" s="91"/>
      <c r="D67" s="91"/>
      <c r="E67" s="91"/>
      <c r="F67" s="117" t="s">
        <v>473</v>
      </c>
      <c r="G67" s="121">
        <v>135000</v>
      </c>
      <c r="H67" s="179">
        <v>199800</v>
      </c>
      <c r="I67" s="92"/>
      <c r="J67" s="92"/>
      <c r="K67" s="89">
        <f t="shared" si="1"/>
        <v>199800</v>
      </c>
    </row>
    <row r="68" spans="1:11" s="50" customFormat="1" ht="15">
      <c r="A68" s="90"/>
      <c r="B68" s="91"/>
      <c r="C68" s="91"/>
      <c r="D68" s="91"/>
      <c r="E68" s="91"/>
      <c r="F68" s="117" t="s">
        <v>513</v>
      </c>
      <c r="G68" s="121">
        <v>4251969</v>
      </c>
      <c r="H68" s="179">
        <v>4251969</v>
      </c>
      <c r="I68" s="92"/>
      <c r="J68" s="92"/>
      <c r="K68" s="89">
        <f t="shared" si="1"/>
        <v>4251969</v>
      </c>
    </row>
    <row r="69" spans="1:11" s="50" customFormat="1" ht="15">
      <c r="A69" s="90"/>
      <c r="B69" s="91"/>
      <c r="C69" s="91"/>
      <c r="D69" s="91"/>
      <c r="E69" s="91"/>
      <c r="F69" s="117" t="s">
        <v>485</v>
      </c>
      <c r="G69" s="121">
        <v>801360</v>
      </c>
      <c r="H69" s="179">
        <v>801360</v>
      </c>
      <c r="I69" s="148"/>
      <c r="J69" s="92"/>
      <c r="K69" s="89">
        <f>H69</f>
        <v>801360</v>
      </c>
    </row>
    <row r="70" spans="1:11" s="50" customFormat="1" ht="15">
      <c r="A70" s="90"/>
      <c r="B70" s="91"/>
      <c r="C70" s="91"/>
      <c r="D70" s="91"/>
      <c r="E70" s="91"/>
      <c r="F70" s="117" t="s">
        <v>507</v>
      </c>
      <c r="G70" s="121">
        <v>67136</v>
      </c>
      <c r="H70" s="179">
        <v>67136</v>
      </c>
      <c r="I70" s="122"/>
      <c r="J70" s="92"/>
      <c r="K70" s="89"/>
    </row>
    <row r="71" spans="1:11" s="50" customFormat="1" ht="15">
      <c r="A71" s="90"/>
      <c r="B71" s="91"/>
      <c r="C71" s="91"/>
      <c r="D71" s="91"/>
      <c r="E71" s="91"/>
      <c r="F71" s="117" t="s">
        <v>516</v>
      </c>
      <c r="G71" s="121">
        <v>2125984</v>
      </c>
      <c r="H71" s="179">
        <v>2125984.3200000003</v>
      </c>
      <c r="I71" s="122"/>
      <c r="J71" s="92"/>
      <c r="K71" s="89"/>
    </row>
    <row r="72" spans="1:11" s="50" customFormat="1" ht="15">
      <c r="A72" s="90"/>
      <c r="B72" s="91"/>
      <c r="C72" s="91"/>
      <c r="D72" s="91"/>
      <c r="E72" s="91"/>
      <c r="F72" s="91" t="s">
        <v>440</v>
      </c>
      <c r="G72" s="122">
        <v>292491</v>
      </c>
      <c r="H72" s="181">
        <v>292491</v>
      </c>
      <c r="I72" s="121">
        <v>0</v>
      </c>
      <c r="J72" s="92"/>
      <c r="K72" s="89">
        <f t="shared" si="1"/>
        <v>292491</v>
      </c>
    </row>
    <row r="73" spans="1:11" s="49" customFormat="1" ht="14.25">
      <c r="A73" s="51"/>
      <c r="B73" s="88"/>
      <c r="C73" s="88" t="s">
        <v>329</v>
      </c>
      <c r="D73" s="88"/>
      <c r="E73" s="88"/>
      <c r="F73" s="88" t="s">
        <v>330</v>
      </c>
      <c r="G73" s="120">
        <v>0</v>
      </c>
      <c r="H73" s="120"/>
      <c r="I73" s="89"/>
      <c r="J73" s="89"/>
      <c r="K73" s="89">
        <f t="shared" si="1"/>
        <v>0</v>
      </c>
    </row>
    <row r="74" spans="1:11" s="50" customFormat="1" ht="15">
      <c r="A74" s="90"/>
      <c r="B74" s="91"/>
      <c r="C74" s="91"/>
      <c r="D74" s="91"/>
      <c r="E74" s="91"/>
      <c r="F74" s="115"/>
      <c r="G74" s="121">
        <v>0</v>
      </c>
      <c r="H74" s="121"/>
      <c r="I74" s="92"/>
      <c r="J74" s="92"/>
      <c r="K74" s="89">
        <f t="shared" si="1"/>
        <v>0</v>
      </c>
    </row>
    <row r="75" spans="1:11" s="50" customFormat="1" ht="15">
      <c r="A75" s="90"/>
      <c r="B75" s="91"/>
      <c r="C75" s="91"/>
      <c r="D75" s="91"/>
      <c r="E75" s="91"/>
      <c r="F75" s="91"/>
      <c r="G75" s="122">
        <v>0</v>
      </c>
      <c r="H75" s="122"/>
      <c r="I75" s="92"/>
      <c r="J75" s="92"/>
      <c r="K75" s="89">
        <f t="shared" si="1"/>
        <v>0</v>
      </c>
    </row>
    <row r="76" spans="1:11" s="49" customFormat="1" ht="14.25">
      <c r="A76" s="51"/>
      <c r="B76" s="88"/>
      <c r="C76" s="88" t="s">
        <v>331</v>
      </c>
      <c r="D76" s="88"/>
      <c r="E76" s="88"/>
      <c r="F76" s="88" t="s">
        <v>332</v>
      </c>
      <c r="G76" s="120">
        <v>0</v>
      </c>
      <c r="H76" s="120"/>
      <c r="I76" s="89"/>
      <c r="J76" s="89"/>
      <c r="K76" s="89">
        <f t="shared" si="1"/>
        <v>0</v>
      </c>
    </row>
    <row r="77" spans="1:11" s="50" customFormat="1" ht="15">
      <c r="A77" s="90"/>
      <c r="B77" s="91"/>
      <c r="C77" s="91"/>
      <c r="D77" s="91"/>
      <c r="E77" s="91"/>
      <c r="F77" s="91"/>
      <c r="G77" s="122">
        <v>0</v>
      </c>
      <c r="H77" s="122"/>
      <c r="I77" s="92"/>
      <c r="J77" s="92"/>
      <c r="K77" s="89">
        <f t="shared" si="1"/>
        <v>0</v>
      </c>
    </row>
    <row r="78" spans="1:11" s="50" customFormat="1" ht="15">
      <c r="A78" s="90"/>
      <c r="B78" s="91"/>
      <c r="C78" s="91"/>
      <c r="D78" s="91"/>
      <c r="E78" s="91"/>
      <c r="F78" s="91"/>
      <c r="G78" s="122">
        <v>0</v>
      </c>
      <c r="H78" s="122"/>
      <c r="I78" s="92"/>
      <c r="J78" s="92"/>
      <c r="K78" s="89">
        <f t="shared" si="1"/>
        <v>0</v>
      </c>
    </row>
    <row r="79" spans="1:11" s="50" customFormat="1" ht="15">
      <c r="A79" s="90"/>
      <c r="B79" s="91"/>
      <c r="C79" s="91"/>
      <c r="D79" s="91"/>
      <c r="E79" s="91"/>
      <c r="F79" s="91"/>
      <c r="G79" s="122">
        <v>0</v>
      </c>
      <c r="H79" s="122"/>
      <c r="I79" s="92"/>
      <c r="J79" s="92"/>
      <c r="K79" s="89">
        <f t="shared" si="1"/>
        <v>0</v>
      </c>
    </row>
    <row r="80" spans="1:11" s="49" customFormat="1" ht="14.25">
      <c r="A80" s="51"/>
      <c r="B80" s="88"/>
      <c r="C80" s="88" t="s">
        <v>333</v>
      </c>
      <c r="D80" s="88"/>
      <c r="E80" s="88"/>
      <c r="F80" s="88" t="s">
        <v>334</v>
      </c>
      <c r="G80" s="120">
        <v>0</v>
      </c>
      <c r="H80" s="120"/>
      <c r="I80" s="89"/>
      <c r="J80" s="89"/>
      <c r="K80" s="89">
        <f t="shared" si="1"/>
        <v>0</v>
      </c>
    </row>
    <row r="81" spans="1:11" s="50" customFormat="1" ht="15">
      <c r="A81" s="90"/>
      <c r="B81" s="91"/>
      <c r="C81" s="91"/>
      <c r="D81" s="91"/>
      <c r="E81" s="91"/>
      <c r="F81" s="91"/>
      <c r="G81" s="122">
        <v>0</v>
      </c>
      <c r="H81" s="122"/>
      <c r="I81" s="92"/>
      <c r="J81" s="92"/>
      <c r="K81" s="89">
        <f t="shared" si="1"/>
        <v>0</v>
      </c>
    </row>
    <row r="82" spans="1:11" s="49" customFormat="1" ht="14.25">
      <c r="A82" s="51"/>
      <c r="B82" s="88"/>
      <c r="C82" s="88" t="s">
        <v>340</v>
      </c>
      <c r="D82" s="88"/>
      <c r="E82" s="88"/>
      <c r="F82" s="88" t="s">
        <v>341</v>
      </c>
      <c r="G82" s="120">
        <v>0</v>
      </c>
      <c r="H82" s="120"/>
      <c r="I82" s="89"/>
      <c r="J82" s="89"/>
      <c r="K82" s="89">
        <f t="shared" si="1"/>
        <v>0</v>
      </c>
    </row>
    <row r="83" spans="1:11" s="50" customFormat="1" ht="15">
      <c r="A83" s="90"/>
      <c r="B83" s="91"/>
      <c r="C83" s="91"/>
      <c r="D83" s="91"/>
      <c r="E83" s="91"/>
      <c r="F83" s="91" t="s">
        <v>423</v>
      </c>
      <c r="G83" s="122">
        <v>0</v>
      </c>
      <c r="H83" s="122"/>
      <c r="I83" s="92"/>
      <c r="J83" s="92"/>
      <c r="K83" s="89">
        <f t="shared" si="1"/>
        <v>0</v>
      </c>
    </row>
    <row r="84" spans="1:11" ht="15">
      <c r="A84" s="93"/>
      <c r="B84" s="94"/>
      <c r="C84" s="94"/>
      <c r="D84" s="94"/>
      <c r="E84" s="94"/>
      <c r="F84" s="94"/>
      <c r="G84" s="118">
        <v>0</v>
      </c>
      <c r="I84" s="44"/>
      <c r="J84" s="44"/>
      <c r="K84" s="89">
        <f t="shared" si="1"/>
        <v>0</v>
      </c>
    </row>
    <row r="85" spans="1:11" s="49" customFormat="1" ht="14.25">
      <c r="A85" s="51" t="s">
        <v>61</v>
      </c>
      <c r="B85" s="88"/>
      <c r="C85" s="88"/>
      <c r="D85" s="88"/>
      <c r="E85" s="88"/>
      <c r="F85" s="88" t="s">
        <v>60</v>
      </c>
      <c r="G85" s="120">
        <v>277963358</v>
      </c>
      <c r="H85" s="120">
        <f>H86+H106</f>
        <v>233258088</v>
      </c>
      <c r="I85" s="89"/>
      <c r="J85" s="89"/>
      <c r="K85" s="89">
        <f t="shared" si="1"/>
        <v>233258088</v>
      </c>
    </row>
    <row r="86" spans="1:11" s="49" customFormat="1" ht="14.25">
      <c r="A86" s="51"/>
      <c r="B86" s="88" t="s">
        <v>292</v>
      </c>
      <c r="C86" s="88"/>
      <c r="D86" s="88"/>
      <c r="E86" s="88"/>
      <c r="F86" s="88" t="s">
        <v>293</v>
      </c>
      <c r="G86" s="120">
        <v>218864634</v>
      </c>
      <c r="H86" s="120">
        <f>SUM(H88:H104)</f>
        <v>183667784</v>
      </c>
      <c r="I86" s="89"/>
      <c r="J86" s="89"/>
      <c r="K86" s="89">
        <f t="shared" si="1"/>
        <v>183667784</v>
      </c>
    </row>
    <row r="87" spans="1:11" s="49" customFormat="1" ht="14.25">
      <c r="A87" s="51"/>
      <c r="B87" s="88"/>
      <c r="C87" s="88">
        <v>0</v>
      </c>
      <c r="D87" s="88"/>
      <c r="E87" s="88" t="s">
        <v>321</v>
      </c>
      <c r="F87" s="88" t="s">
        <v>322</v>
      </c>
      <c r="G87" s="120">
        <v>0</v>
      </c>
      <c r="H87" s="120"/>
      <c r="I87" s="89"/>
      <c r="J87" s="89"/>
      <c r="K87" s="89">
        <f aca="true" t="shared" si="2" ref="K87:K124">SUM(H87:J87)</f>
        <v>0</v>
      </c>
    </row>
    <row r="88" spans="1:11" s="50" customFormat="1" ht="15">
      <c r="A88" s="90"/>
      <c r="B88" s="91"/>
      <c r="C88" s="91"/>
      <c r="D88" s="91"/>
      <c r="E88" s="91"/>
      <c r="F88" s="91" t="s">
        <v>508</v>
      </c>
      <c r="G88" s="121">
        <v>393701</v>
      </c>
      <c r="H88" s="179">
        <v>393701</v>
      </c>
      <c r="I88" s="92"/>
      <c r="J88" s="92"/>
      <c r="K88" s="89">
        <f t="shared" si="2"/>
        <v>393701</v>
      </c>
    </row>
    <row r="89" spans="1:11" s="50" customFormat="1" ht="15">
      <c r="A89" s="90"/>
      <c r="B89" s="91"/>
      <c r="C89" s="91"/>
      <c r="D89" s="91"/>
      <c r="E89" s="91"/>
      <c r="F89" s="91" t="s">
        <v>510</v>
      </c>
      <c r="G89" s="121">
        <v>0</v>
      </c>
      <c r="H89" s="179">
        <v>0</v>
      </c>
      <c r="I89" s="92"/>
      <c r="J89" s="92"/>
      <c r="K89" s="89">
        <f>H89</f>
        <v>0</v>
      </c>
    </row>
    <row r="90" spans="1:11" s="49" customFormat="1" ht="14.25">
      <c r="A90" s="51"/>
      <c r="B90" s="88"/>
      <c r="C90" s="88" t="s">
        <v>342</v>
      </c>
      <c r="D90" s="88"/>
      <c r="E90" s="88"/>
      <c r="F90" s="88" t="s">
        <v>343</v>
      </c>
      <c r="G90" s="120">
        <v>0</v>
      </c>
      <c r="H90" s="180"/>
      <c r="I90" s="89"/>
      <c r="J90" s="89"/>
      <c r="K90" s="89">
        <f t="shared" si="2"/>
        <v>0</v>
      </c>
    </row>
    <row r="91" spans="1:11" s="50" customFormat="1" ht="15">
      <c r="A91" s="90"/>
      <c r="B91" s="91"/>
      <c r="C91" s="91"/>
      <c r="D91" s="91"/>
      <c r="E91" s="91"/>
      <c r="F91" s="115" t="s">
        <v>468</v>
      </c>
      <c r="G91" s="121">
        <v>23622047</v>
      </c>
      <c r="H91" s="179">
        <v>23622047</v>
      </c>
      <c r="I91" s="92"/>
      <c r="J91" s="92"/>
      <c r="K91" s="89">
        <f t="shared" si="2"/>
        <v>23622047</v>
      </c>
    </row>
    <row r="92" spans="1:11" s="50" customFormat="1" ht="15">
      <c r="A92" s="90"/>
      <c r="B92" s="91"/>
      <c r="C92" s="91"/>
      <c r="D92" s="91"/>
      <c r="E92" s="91"/>
      <c r="F92" s="91" t="s">
        <v>521</v>
      </c>
      <c r="G92" s="121">
        <v>101850470</v>
      </c>
      <c r="H92" s="179">
        <v>101850470</v>
      </c>
      <c r="I92" s="92"/>
      <c r="J92" s="92"/>
      <c r="K92" s="89">
        <f t="shared" si="2"/>
        <v>101850470</v>
      </c>
    </row>
    <row r="93" spans="1:11" s="50" customFormat="1" ht="15">
      <c r="A93" s="90"/>
      <c r="B93" s="91"/>
      <c r="C93" s="91"/>
      <c r="D93" s="91"/>
      <c r="E93" s="91"/>
      <c r="F93" s="115" t="s">
        <v>448</v>
      </c>
      <c r="G93" s="121">
        <v>35826771</v>
      </c>
      <c r="H93" s="179">
        <v>24803149</v>
      </c>
      <c r="I93" s="92"/>
      <c r="J93" s="92"/>
      <c r="K93" s="89">
        <f t="shared" si="2"/>
        <v>24803149</v>
      </c>
    </row>
    <row r="94" spans="1:11" s="49" customFormat="1" ht="14.25">
      <c r="A94" s="51"/>
      <c r="B94" s="88"/>
      <c r="C94" s="145" t="s">
        <v>325</v>
      </c>
      <c r="D94" s="88"/>
      <c r="E94" s="88"/>
      <c r="F94" s="88" t="s">
        <v>326</v>
      </c>
      <c r="G94" s="120">
        <v>0</v>
      </c>
      <c r="H94" s="180"/>
      <c r="I94" s="89"/>
      <c r="J94" s="89"/>
      <c r="K94" s="89">
        <f t="shared" si="2"/>
        <v>0</v>
      </c>
    </row>
    <row r="95" spans="1:11" s="50" customFormat="1" ht="15">
      <c r="A95" s="90"/>
      <c r="B95" s="91"/>
      <c r="C95" s="91"/>
      <c r="D95" s="91"/>
      <c r="E95" s="91"/>
      <c r="F95" s="91" t="s">
        <v>435</v>
      </c>
      <c r="G95" s="121">
        <v>10498687</v>
      </c>
      <c r="H95" s="179">
        <v>10498687</v>
      </c>
      <c r="I95" s="92"/>
      <c r="J95" s="92"/>
      <c r="K95" s="89">
        <f t="shared" si="2"/>
        <v>10498687</v>
      </c>
    </row>
    <row r="96" spans="1:11" s="49" customFormat="1" ht="14.25">
      <c r="A96" s="51"/>
      <c r="B96" s="88"/>
      <c r="C96" s="88" t="s">
        <v>344</v>
      </c>
      <c r="D96" s="88"/>
      <c r="E96" s="88"/>
      <c r="F96" s="88" t="s">
        <v>345</v>
      </c>
      <c r="G96" s="120">
        <v>0</v>
      </c>
      <c r="H96" s="180"/>
      <c r="I96" s="89"/>
      <c r="J96" s="89"/>
      <c r="K96" s="89">
        <f t="shared" si="2"/>
        <v>0</v>
      </c>
    </row>
    <row r="97" spans="1:11" s="50" customFormat="1" ht="15">
      <c r="A97" s="90"/>
      <c r="B97" s="91"/>
      <c r="C97" s="91"/>
      <c r="D97" s="91"/>
      <c r="E97" s="91"/>
      <c r="F97" s="91" t="s">
        <v>539</v>
      </c>
      <c r="G97" s="122">
        <v>0</v>
      </c>
      <c r="H97" s="181"/>
      <c r="I97" s="92"/>
      <c r="J97" s="92"/>
      <c r="K97" s="89">
        <f t="shared" si="2"/>
        <v>0</v>
      </c>
    </row>
    <row r="98" spans="1:11" s="50" customFormat="1" ht="15">
      <c r="A98" s="90"/>
      <c r="B98" s="91"/>
      <c r="C98" s="91"/>
      <c r="D98" s="91"/>
      <c r="E98" s="91"/>
      <c r="F98" s="91" t="s">
        <v>424</v>
      </c>
      <c r="G98" s="122">
        <v>0</v>
      </c>
      <c r="H98" s="181"/>
      <c r="I98" s="92"/>
      <c r="J98" s="92"/>
      <c r="K98" s="89">
        <f t="shared" si="2"/>
        <v>0</v>
      </c>
    </row>
    <row r="99" spans="1:11" s="49" customFormat="1" ht="15">
      <c r="A99" s="51"/>
      <c r="B99" s="88"/>
      <c r="C99" s="88" t="s">
        <v>327</v>
      </c>
      <c r="D99" s="88"/>
      <c r="E99" s="88"/>
      <c r="F99" s="88" t="s">
        <v>328</v>
      </c>
      <c r="G99" s="121">
        <v>0</v>
      </c>
      <c r="H99" s="179"/>
      <c r="I99" s="89"/>
      <c r="J99" s="89"/>
      <c r="K99" s="89">
        <f t="shared" si="2"/>
        <v>0</v>
      </c>
    </row>
    <row r="100" spans="1:11" s="50" customFormat="1" ht="15">
      <c r="A100" s="90"/>
      <c r="B100" s="91"/>
      <c r="C100" s="91"/>
      <c r="D100" s="91"/>
      <c r="E100" s="91"/>
      <c r="F100" s="115"/>
      <c r="G100" s="121"/>
      <c r="H100" s="179"/>
      <c r="I100" s="92"/>
      <c r="J100" s="92"/>
      <c r="K100" s="89"/>
    </row>
    <row r="101" spans="1:11" s="50" customFormat="1" ht="15">
      <c r="A101" s="90"/>
      <c r="B101" s="91"/>
      <c r="C101" s="88" t="s">
        <v>333</v>
      </c>
      <c r="D101" s="88"/>
      <c r="E101" s="88"/>
      <c r="F101" s="88" t="s">
        <v>334</v>
      </c>
      <c r="G101" s="121"/>
      <c r="H101" s="179"/>
      <c r="I101" s="92"/>
      <c r="J101" s="92"/>
      <c r="K101" s="89"/>
    </row>
    <row r="102" spans="1:11" s="50" customFormat="1" ht="15">
      <c r="A102" s="90"/>
      <c r="B102" s="91"/>
      <c r="C102" s="91"/>
      <c r="D102" s="91"/>
      <c r="E102" s="91"/>
      <c r="F102" s="115" t="s">
        <v>564</v>
      </c>
      <c r="G102" s="121">
        <v>7874016</v>
      </c>
      <c r="H102" s="179">
        <v>15748032</v>
      </c>
      <c r="I102" s="92"/>
      <c r="J102" s="92"/>
      <c r="K102" s="89">
        <f>SUM(H102:J102)</f>
        <v>15748032</v>
      </c>
    </row>
    <row r="103" spans="1:11" s="49" customFormat="1" ht="15">
      <c r="A103" s="51"/>
      <c r="B103" s="88"/>
      <c r="C103" s="88" t="s">
        <v>331</v>
      </c>
      <c r="D103" s="88"/>
      <c r="E103" s="88"/>
      <c r="F103" s="88" t="s">
        <v>332</v>
      </c>
      <c r="G103" s="121">
        <v>0</v>
      </c>
      <c r="H103" s="179"/>
      <c r="I103" s="89"/>
      <c r="J103" s="89"/>
      <c r="K103" s="89">
        <f t="shared" si="2"/>
        <v>0</v>
      </c>
    </row>
    <row r="104" spans="1:11" s="50" customFormat="1" ht="15">
      <c r="A104" s="90"/>
      <c r="B104" s="91"/>
      <c r="C104" s="91"/>
      <c r="D104" s="91"/>
      <c r="E104" s="91"/>
      <c r="F104" s="115" t="s">
        <v>486</v>
      </c>
      <c r="G104" s="121">
        <v>6751698</v>
      </c>
      <c r="H104" s="179">
        <v>6751698</v>
      </c>
      <c r="I104" s="92"/>
      <c r="J104" s="92"/>
      <c r="K104" s="89">
        <f t="shared" si="2"/>
        <v>6751698</v>
      </c>
    </row>
    <row r="105" spans="1:11" s="50" customFormat="1" ht="15">
      <c r="A105" s="90"/>
      <c r="B105" s="91"/>
      <c r="C105" s="91"/>
      <c r="D105" s="91"/>
      <c r="E105" s="91"/>
      <c r="F105" s="115"/>
      <c r="G105" s="122">
        <v>0</v>
      </c>
      <c r="H105" s="122"/>
      <c r="I105" s="92"/>
      <c r="J105" s="92"/>
      <c r="K105" s="89">
        <f t="shared" si="2"/>
        <v>0</v>
      </c>
    </row>
    <row r="106" spans="1:11" s="49" customFormat="1" ht="14.25">
      <c r="A106" s="51"/>
      <c r="B106" s="88" t="s">
        <v>295</v>
      </c>
      <c r="C106" s="88"/>
      <c r="D106" s="88"/>
      <c r="E106" s="88"/>
      <c r="F106" s="88" t="s">
        <v>296</v>
      </c>
      <c r="G106" s="120">
        <v>59098724</v>
      </c>
      <c r="H106" s="120">
        <f>SUM(H108:H122)</f>
        <v>49590304</v>
      </c>
      <c r="I106" s="89"/>
      <c r="J106" s="89"/>
      <c r="K106" s="89">
        <f>SUM(H106:J106)</f>
        <v>49590304</v>
      </c>
    </row>
    <row r="107" spans="1:11" s="49" customFormat="1" ht="14.25">
      <c r="A107" s="51"/>
      <c r="B107" s="88"/>
      <c r="C107" s="88"/>
      <c r="D107" s="88"/>
      <c r="E107" s="88" t="s">
        <v>333</v>
      </c>
      <c r="F107" s="88" t="s">
        <v>419</v>
      </c>
      <c r="G107" s="120">
        <v>0</v>
      </c>
      <c r="H107" s="120"/>
      <c r="I107" s="89"/>
      <c r="J107" s="89"/>
      <c r="K107" s="89">
        <f t="shared" si="2"/>
        <v>0</v>
      </c>
    </row>
    <row r="108" spans="1:11" s="49" customFormat="1" ht="15">
      <c r="A108" s="51"/>
      <c r="B108" s="88"/>
      <c r="C108" s="88"/>
      <c r="D108" s="88"/>
      <c r="E108" s="88"/>
      <c r="F108" s="117" t="s">
        <v>563</v>
      </c>
      <c r="G108" s="173">
        <v>2125984</v>
      </c>
      <c r="H108" s="182">
        <v>4251968</v>
      </c>
      <c r="I108" s="89"/>
      <c r="J108" s="89"/>
      <c r="K108" s="89">
        <f>SUM(H108:J108)</f>
        <v>4251968</v>
      </c>
    </row>
    <row r="109" spans="1:11" s="49" customFormat="1" ht="14.25">
      <c r="A109" s="51"/>
      <c r="B109" s="88"/>
      <c r="C109" s="88" t="s">
        <v>342</v>
      </c>
      <c r="D109" s="88"/>
      <c r="E109" s="88"/>
      <c r="F109" s="88" t="s">
        <v>343</v>
      </c>
      <c r="G109" s="120">
        <v>0</v>
      </c>
      <c r="H109" s="180"/>
      <c r="I109" s="89"/>
      <c r="J109" s="89"/>
      <c r="K109" s="89">
        <f t="shared" si="2"/>
        <v>0</v>
      </c>
    </row>
    <row r="110" spans="1:11" s="50" customFormat="1" ht="15">
      <c r="A110" s="90"/>
      <c r="B110" s="91"/>
      <c r="C110" s="91"/>
      <c r="D110" s="91"/>
      <c r="E110" s="91"/>
      <c r="F110" s="122" t="s">
        <v>470</v>
      </c>
      <c r="G110" s="122">
        <v>6377953</v>
      </c>
      <c r="H110" s="181">
        <v>6377953</v>
      </c>
      <c r="I110" s="92"/>
      <c r="J110" s="92"/>
      <c r="K110" s="89">
        <f t="shared" si="2"/>
        <v>6377953</v>
      </c>
    </row>
    <row r="111" spans="1:11" s="50" customFormat="1" ht="15">
      <c r="A111" s="90"/>
      <c r="B111" s="91"/>
      <c r="C111" s="91"/>
      <c r="D111" s="91"/>
      <c r="E111" s="91"/>
      <c r="F111" s="91" t="s">
        <v>474</v>
      </c>
      <c r="G111" s="121">
        <v>27499628</v>
      </c>
      <c r="H111" s="179">
        <v>27499628</v>
      </c>
      <c r="I111" s="92"/>
      <c r="J111" s="92"/>
      <c r="K111" s="89">
        <f t="shared" si="2"/>
        <v>27499628</v>
      </c>
    </row>
    <row r="112" spans="1:11" s="50" customFormat="1" ht="15">
      <c r="A112" s="90"/>
      <c r="B112" s="91"/>
      <c r="C112" s="91"/>
      <c r="D112" s="91"/>
      <c r="E112" s="91"/>
      <c r="F112" s="115" t="s">
        <v>449</v>
      </c>
      <c r="G112" s="121">
        <v>9673229</v>
      </c>
      <c r="H112" s="179">
        <v>6696851</v>
      </c>
      <c r="I112" s="92"/>
      <c r="J112" s="92"/>
      <c r="K112" s="89">
        <f t="shared" si="2"/>
        <v>6696851</v>
      </c>
    </row>
    <row r="113" spans="1:11" s="50" customFormat="1" ht="15">
      <c r="A113" s="90"/>
      <c r="B113" s="91"/>
      <c r="C113" s="91"/>
      <c r="D113" s="91"/>
      <c r="E113" s="91"/>
      <c r="F113" s="91"/>
      <c r="G113" s="121"/>
      <c r="H113" s="179"/>
      <c r="I113" s="92"/>
      <c r="J113" s="92"/>
      <c r="K113" s="89"/>
    </row>
    <row r="114" spans="1:11" s="49" customFormat="1" ht="14.25">
      <c r="A114" s="51"/>
      <c r="B114" s="88"/>
      <c r="C114" s="145" t="s">
        <v>325</v>
      </c>
      <c r="D114" s="88"/>
      <c r="E114" s="88"/>
      <c r="F114" s="88" t="s">
        <v>326</v>
      </c>
      <c r="G114" s="120">
        <v>0</v>
      </c>
      <c r="H114" s="180"/>
      <c r="I114" s="89"/>
      <c r="J114" s="89"/>
      <c r="K114" s="89">
        <f t="shared" si="2"/>
        <v>0</v>
      </c>
    </row>
    <row r="115" spans="1:11" s="50" customFormat="1" ht="15">
      <c r="A115" s="90"/>
      <c r="B115" s="91"/>
      <c r="C115" s="91"/>
      <c r="D115" s="91"/>
      <c r="E115" s="91"/>
      <c r="F115" s="91" t="s">
        <v>436</v>
      </c>
      <c r="G115" s="121">
        <v>2834646</v>
      </c>
      <c r="H115" s="179">
        <v>2834646</v>
      </c>
      <c r="I115" s="92"/>
      <c r="J115" s="92"/>
      <c r="K115" s="89">
        <f t="shared" si="2"/>
        <v>2834646</v>
      </c>
    </row>
    <row r="116" spans="1:11" s="49" customFormat="1" ht="14.25">
      <c r="A116" s="51"/>
      <c r="B116" s="88"/>
      <c r="C116" s="88" t="s">
        <v>331</v>
      </c>
      <c r="D116" s="88"/>
      <c r="E116" s="88"/>
      <c r="F116" s="88" t="s">
        <v>332</v>
      </c>
      <c r="G116" s="120">
        <v>0</v>
      </c>
      <c r="H116" s="180"/>
      <c r="I116" s="89"/>
      <c r="J116" s="89"/>
      <c r="K116" s="89">
        <f t="shared" si="2"/>
        <v>0</v>
      </c>
    </row>
    <row r="117" spans="1:11" s="50" customFormat="1" ht="15">
      <c r="A117" s="90"/>
      <c r="B117" s="91"/>
      <c r="C117" s="91"/>
      <c r="D117" s="91"/>
      <c r="E117" s="91"/>
      <c r="F117" s="115" t="s">
        <v>486</v>
      </c>
      <c r="G117" s="121">
        <v>1822959</v>
      </c>
      <c r="H117" s="179">
        <v>1822959</v>
      </c>
      <c r="I117" s="92"/>
      <c r="J117" s="92"/>
      <c r="K117" s="89">
        <f t="shared" si="2"/>
        <v>1822959</v>
      </c>
    </row>
    <row r="118" spans="1:11" s="50" customFormat="1" ht="15">
      <c r="A118" s="90"/>
      <c r="B118" s="91"/>
      <c r="C118" s="91"/>
      <c r="D118" s="91"/>
      <c r="E118" s="91"/>
      <c r="F118" s="91"/>
      <c r="G118" s="122">
        <v>0</v>
      </c>
      <c r="H118" s="181"/>
      <c r="I118" s="92"/>
      <c r="J118" s="92"/>
      <c r="K118" s="89">
        <f t="shared" si="2"/>
        <v>0</v>
      </c>
    </row>
    <row r="119" spans="1:11" s="49" customFormat="1" ht="14.25">
      <c r="A119" s="51"/>
      <c r="B119" s="88"/>
      <c r="C119" s="88" t="s">
        <v>327</v>
      </c>
      <c r="D119" s="88"/>
      <c r="E119" s="88"/>
      <c r="F119" s="88" t="s">
        <v>328</v>
      </c>
      <c r="G119" s="120">
        <v>0</v>
      </c>
      <c r="H119" s="180"/>
      <c r="I119" s="89"/>
      <c r="J119" s="89"/>
      <c r="K119" s="89">
        <f t="shared" si="2"/>
        <v>0</v>
      </c>
    </row>
    <row r="120" spans="1:11" s="50" customFormat="1" ht="15">
      <c r="A120" s="90"/>
      <c r="B120" s="91"/>
      <c r="C120" s="91"/>
      <c r="D120" s="91"/>
      <c r="E120" s="91"/>
      <c r="F120" s="115"/>
      <c r="G120" s="121"/>
      <c r="H120" s="179"/>
      <c r="I120" s="92"/>
      <c r="J120" s="92"/>
      <c r="K120" s="89">
        <f t="shared" si="2"/>
        <v>0</v>
      </c>
    </row>
    <row r="121" spans="1:11" s="49" customFormat="1" ht="14.25">
      <c r="A121" s="51"/>
      <c r="B121" s="88"/>
      <c r="C121" s="88"/>
      <c r="D121" s="88" t="s">
        <v>322</v>
      </c>
      <c r="E121" s="88" t="s">
        <v>321</v>
      </c>
      <c r="F121" s="88" t="s">
        <v>322</v>
      </c>
      <c r="G121" s="120">
        <v>0</v>
      </c>
      <c r="H121" s="180"/>
      <c r="I121" s="89"/>
      <c r="J121" s="89"/>
      <c r="K121" s="89">
        <f t="shared" si="2"/>
        <v>0</v>
      </c>
    </row>
    <row r="122" spans="1:11" s="50" customFormat="1" ht="15">
      <c r="A122" s="90"/>
      <c r="B122" s="91"/>
      <c r="C122" s="91"/>
      <c r="D122" s="91" t="s">
        <v>508</v>
      </c>
      <c r="E122" s="91"/>
      <c r="F122" s="91" t="s">
        <v>540</v>
      </c>
      <c r="G122" s="122">
        <v>106299</v>
      </c>
      <c r="H122" s="181">
        <v>106299</v>
      </c>
      <c r="I122" s="92"/>
      <c r="J122" s="92"/>
      <c r="K122" s="89">
        <f t="shared" si="2"/>
        <v>106299</v>
      </c>
    </row>
    <row r="123" spans="1:11" s="50" customFormat="1" ht="15">
      <c r="A123" s="90"/>
      <c r="B123" s="91"/>
      <c r="C123" s="91"/>
      <c r="D123" s="91" t="s">
        <v>510</v>
      </c>
      <c r="E123" s="91"/>
      <c r="F123" s="91" t="s">
        <v>510</v>
      </c>
      <c r="G123" s="122">
        <v>0</v>
      </c>
      <c r="H123" s="122">
        <v>0</v>
      </c>
      <c r="I123" s="92"/>
      <c r="J123" s="92"/>
      <c r="K123" s="89">
        <f t="shared" si="2"/>
        <v>0</v>
      </c>
    </row>
    <row r="124" spans="1:11" ht="15">
      <c r="A124" s="93"/>
      <c r="B124" s="94"/>
      <c r="C124" s="94"/>
      <c r="D124" s="94"/>
      <c r="E124" s="94"/>
      <c r="F124" s="94"/>
      <c r="G124" s="118">
        <v>0</v>
      </c>
      <c r="I124" s="44"/>
      <c r="J124" s="44"/>
      <c r="K124" s="89">
        <f t="shared" si="2"/>
        <v>0</v>
      </c>
    </row>
    <row r="125" spans="1:11" s="49" customFormat="1" ht="14.25">
      <c r="A125" s="51" t="s">
        <v>64</v>
      </c>
      <c r="B125" s="88"/>
      <c r="C125" s="88"/>
      <c r="D125" s="88"/>
      <c r="E125" s="88"/>
      <c r="F125" s="88" t="s">
        <v>63</v>
      </c>
      <c r="G125" s="120">
        <v>131068</v>
      </c>
      <c r="H125" s="120">
        <f>SUM(H126)</f>
        <v>131068</v>
      </c>
      <c r="I125" s="89"/>
      <c r="J125" s="89"/>
      <c r="K125" s="89">
        <f aca="true" t="shared" si="3" ref="K125:K140">SUM(H125:J125)</f>
        <v>131068</v>
      </c>
    </row>
    <row r="126" spans="1:11" s="49" customFormat="1" ht="14.25">
      <c r="A126" s="51"/>
      <c r="B126" s="88" t="s">
        <v>298</v>
      </c>
      <c r="C126" s="88"/>
      <c r="D126" s="88"/>
      <c r="E126" s="88"/>
      <c r="F126" s="88" t="s">
        <v>299</v>
      </c>
      <c r="G126" s="120">
        <v>131068</v>
      </c>
      <c r="H126" s="120">
        <f>SUM(H128)</f>
        <v>131068</v>
      </c>
      <c r="I126" s="89"/>
      <c r="J126" s="89"/>
      <c r="K126" s="89">
        <f t="shared" si="3"/>
        <v>131068</v>
      </c>
    </row>
    <row r="127" spans="1:11" s="49" customFormat="1" ht="14.25">
      <c r="A127" s="51"/>
      <c r="B127" s="88"/>
      <c r="C127" s="145" t="s">
        <v>325</v>
      </c>
      <c r="D127" s="88"/>
      <c r="E127" s="88"/>
      <c r="F127" s="88" t="s">
        <v>326</v>
      </c>
      <c r="G127" s="120">
        <v>0</v>
      </c>
      <c r="H127" s="120"/>
      <c r="I127" s="89"/>
      <c r="J127" s="89"/>
      <c r="K127" s="89">
        <f t="shared" si="3"/>
        <v>0</v>
      </c>
    </row>
    <row r="128" spans="1:11" s="50" customFormat="1" ht="15">
      <c r="A128" s="90"/>
      <c r="B128" s="91"/>
      <c r="C128" s="91"/>
      <c r="D128" s="91"/>
      <c r="E128" s="91"/>
      <c r="F128" s="91" t="s">
        <v>565</v>
      </c>
      <c r="G128" s="122">
        <v>131068</v>
      </c>
      <c r="H128" s="122">
        <v>131068</v>
      </c>
      <c r="I128" s="92"/>
      <c r="J128" s="92"/>
      <c r="K128" s="89">
        <f t="shared" si="3"/>
        <v>131068</v>
      </c>
    </row>
    <row r="129" spans="1:11" s="49" customFormat="1" ht="14.25">
      <c r="A129" s="51"/>
      <c r="B129" s="88"/>
      <c r="C129" s="88" t="s">
        <v>346</v>
      </c>
      <c r="D129" s="88"/>
      <c r="E129" s="88"/>
      <c r="F129" s="88" t="s">
        <v>347</v>
      </c>
      <c r="G129" s="120">
        <v>0</v>
      </c>
      <c r="H129" s="120"/>
      <c r="I129" s="89"/>
      <c r="J129" s="89"/>
      <c r="K129" s="89">
        <f t="shared" si="3"/>
        <v>0</v>
      </c>
    </row>
    <row r="130" spans="1:11" s="50" customFormat="1" ht="15">
      <c r="A130" s="90"/>
      <c r="B130" s="91"/>
      <c r="C130" s="91"/>
      <c r="D130" s="91"/>
      <c r="E130" s="91"/>
      <c r="F130" s="91"/>
      <c r="G130" s="122">
        <v>0</v>
      </c>
      <c r="H130" s="122"/>
      <c r="I130" s="92"/>
      <c r="J130" s="92"/>
      <c r="K130" s="89">
        <f t="shared" si="3"/>
        <v>0</v>
      </c>
    </row>
    <row r="131" spans="1:11" s="49" customFormat="1" ht="14.25">
      <c r="A131" s="51"/>
      <c r="B131" s="88" t="s">
        <v>300</v>
      </c>
      <c r="C131" s="88"/>
      <c r="D131" s="88"/>
      <c r="E131" s="88"/>
      <c r="F131" s="88" t="s">
        <v>301</v>
      </c>
      <c r="G131" s="120">
        <v>0</v>
      </c>
      <c r="H131" s="120"/>
      <c r="I131" s="89"/>
      <c r="J131" s="89"/>
      <c r="K131" s="89">
        <f t="shared" si="3"/>
        <v>0</v>
      </c>
    </row>
    <row r="132" spans="1:11" s="49" customFormat="1" ht="14.25">
      <c r="A132" s="51"/>
      <c r="B132" s="88"/>
      <c r="C132" s="88" t="s">
        <v>348</v>
      </c>
      <c r="D132" s="88"/>
      <c r="E132" s="88"/>
      <c r="F132" s="88" t="s">
        <v>349</v>
      </c>
      <c r="G132" s="120">
        <v>0</v>
      </c>
      <c r="H132" s="120"/>
      <c r="I132" s="89"/>
      <c r="J132" s="89"/>
      <c r="K132" s="89">
        <f t="shared" si="3"/>
        <v>0</v>
      </c>
    </row>
    <row r="133" spans="1:11" s="50" customFormat="1" ht="15">
      <c r="A133" s="90"/>
      <c r="B133" s="91"/>
      <c r="C133" s="91"/>
      <c r="D133" s="91"/>
      <c r="E133" s="91"/>
      <c r="F133" s="91" t="s">
        <v>304</v>
      </c>
      <c r="G133" s="122">
        <v>0</v>
      </c>
      <c r="H133" s="122"/>
      <c r="I133" s="92"/>
      <c r="J133" s="92"/>
      <c r="K133" s="89">
        <f t="shared" si="3"/>
        <v>0</v>
      </c>
    </row>
    <row r="134" spans="1:11" s="49" customFormat="1" ht="14.25">
      <c r="A134" s="51"/>
      <c r="B134" s="88" t="s">
        <v>305</v>
      </c>
      <c r="C134" s="88"/>
      <c r="D134" s="88"/>
      <c r="E134" s="88"/>
      <c r="F134" s="88" t="s">
        <v>306</v>
      </c>
      <c r="G134" s="120">
        <v>0</v>
      </c>
      <c r="H134" s="120"/>
      <c r="I134" s="89"/>
      <c r="J134" s="89"/>
      <c r="K134" s="89">
        <f t="shared" si="3"/>
        <v>0</v>
      </c>
    </row>
    <row r="135" spans="1:11" s="49" customFormat="1" ht="14.25">
      <c r="A135" s="51"/>
      <c r="B135" s="88"/>
      <c r="C135" s="88" t="s">
        <v>350</v>
      </c>
      <c r="D135" s="88"/>
      <c r="E135" s="88"/>
      <c r="F135" s="88" t="s">
        <v>351</v>
      </c>
      <c r="G135" s="120">
        <v>0</v>
      </c>
      <c r="H135" s="120"/>
      <c r="I135" s="89"/>
      <c r="J135" s="89"/>
      <c r="K135" s="89">
        <f t="shared" si="3"/>
        <v>0</v>
      </c>
    </row>
    <row r="136" spans="1:11" s="50" customFormat="1" ht="15">
      <c r="A136" s="90"/>
      <c r="B136" s="91"/>
      <c r="C136" s="91"/>
      <c r="D136" s="91"/>
      <c r="E136" s="91"/>
      <c r="F136" s="91" t="s">
        <v>309</v>
      </c>
      <c r="G136" s="122">
        <v>0</v>
      </c>
      <c r="H136" s="122"/>
      <c r="I136" s="92"/>
      <c r="J136" s="92"/>
      <c r="K136" s="89">
        <f t="shared" si="3"/>
        <v>0</v>
      </c>
    </row>
    <row r="137" spans="1:11" s="49" customFormat="1" ht="14.25">
      <c r="A137" s="51"/>
      <c r="B137" s="88"/>
      <c r="C137" s="88" t="s">
        <v>352</v>
      </c>
      <c r="D137" s="88"/>
      <c r="E137" s="88"/>
      <c r="F137" s="88" t="s">
        <v>353</v>
      </c>
      <c r="G137" s="120">
        <v>0</v>
      </c>
      <c r="H137" s="120"/>
      <c r="I137" s="89"/>
      <c r="J137" s="89"/>
      <c r="K137" s="89">
        <f t="shared" si="3"/>
        <v>0</v>
      </c>
    </row>
    <row r="138" spans="1:11" s="50" customFormat="1" ht="15">
      <c r="A138" s="90"/>
      <c r="B138" s="91"/>
      <c r="C138" s="91"/>
      <c r="D138" s="91"/>
      <c r="E138" s="91"/>
      <c r="F138" s="91"/>
      <c r="G138" s="122">
        <v>0</v>
      </c>
      <c r="H138" s="122"/>
      <c r="I138" s="92"/>
      <c r="J138" s="92"/>
      <c r="K138" s="89">
        <f t="shared" si="3"/>
        <v>0</v>
      </c>
    </row>
    <row r="139" spans="1:11" ht="15">
      <c r="A139" s="93"/>
      <c r="B139" s="94"/>
      <c r="C139" s="94"/>
      <c r="D139" s="94"/>
      <c r="E139" s="94"/>
      <c r="F139" s="94"/>
      <c r="G139" s="118">
        <v>0</v>
      </c>
      <c r="I139" s="44"/>
      <c r="J139" s="44"/>
      <c r="K139" s="89">
        <f t="shared" si="3"/>
        <v>0</v>
      </c>
    </row>
    <row r="140" spans="1:11" s="49" customFormat="1" ht="14.25">
      <c r="A140" s="51" t="s">
        <v>354</v>
      </c>
      <c r="B140" s="88"/>
      <c r="C140" s="88"/>
      <c r="D140" s="88"/>
      <c r="E140" s="88"/>
      <c r="F140" s="88"/>
      <c r="G140" s="120">
        <v>1651774215.32</v>
      </c>
      <c r="H140" s="120">
        <f>SUM(H7+H85+H125)</f>
        <v>1651079015.32</v>
      </c>
      <c r="I140" s="89"/>
      <c r="J140" s="89"/>
      <c r="K140" s="89">
        <f t="shared" si="3"/>
        <v>1651079015.32</v>
      </c>
    </row>
    <row r="141" ht="15">
      <c r="H141" s="123"/>
    </row>
    <row r="142" ht="15">
      <c r="H142" s="123"/>
    </row>
    <row r="143" ht="15">
      <c r="H143" s="123"/>
    </row>
    <row r="144" ht="15">
      <c r="H144" s="123"/>
    </row>
    <row r="145" ht="15">
      <c r="H145" s="123"/>
    </row>
    <row r="146" ht="15">
      <c r="H146" s="123"/>
    </row>
    <row r="147" ht="15">
      <c r="H147" s="123"/>
    </row>
    <row r="148" ht="15">
      <c r="H148" s="123"/>
    </row>
    <row r="149" ht="15">
      <c r="H149" s="123"/>
    </row>
    <row r="150" ht="15">
      <c r="H150" s="123"/>
    </row>
    <row r="151" ht="15">
      <c r="H151" s="123"/>
    </row>
    <row r="152" ht="15">
      <c r="H152" s="123"/>
    </row>
    <row r="153" ht="15">
      <c r="H153" s="123"/>
    </row>
    <row r="154" ht="15">
      <c r="H154" s="123"/>
    </row>
    <row r="155" ht="15">
      <c r="H155" s="123"/>
    </row>
    <row r="156" ht="15">
      <c r="H156" s="123"/>
    </row>
    <row r="157" ht="15">
      <c r="H157" s="123"/>
    </row>
    <row r="158" ht="15">
      <c r="H158" s="123"/>
    </row>
    <row r="159" ht="15">
      <c r="H159" s="123"/>
    </row>
    <row r="160" ht="15">
      <c r="H160" s="123"/>
    </row>
    <row r="161" ht="15">
      <c r="H161" s="123"/>
    </row>
    <row r="162" ht="15">
      <c r="H162" s="123"/>
    </row>
    <row r="163" ht="15">
      <c r="H163" s="123"/>
    </row>
    <row r="164" ht="15">
      <c r="H164" s="123"/>
    </row>
    <row r="165" ht="15">
      <c r="H165" s="123"/>
    </row>
    <row r="166" ht="15">
      <c r="H166" s="123"/>
    </row>
    <row r="167" ht="15">
      <c r="H167" s="123"/>
    </row>
    <row r="168" ht="15">
      <c r="H168" s="123"/>
    </row>
    <row r="169" ht="15">
      <c r="H169" s="123"/>
    </row>
    <row r="170" ht="15">
      <c r="H170" s="123"/>
    </row>
    <row r="171" ht="15">
      <c r="H171" s="123"/>
    </row>
    <row r="172" ht="15">
      <c r="H172" s="123"/>
    </row>
    <row r="173" ht="15">
      <c r="H173" s="123"/>
    </row>
    <row r="174" ht="15">
      <c r="H174" s="123"/>
    </row>
    <row r="175" ht="15">
      <c r="H175" s="123"/>
    </row>
    <row r="176" ht="15">
      <c r="H176" s="123"/>
    </row>
    <row r="177" ht="15">
      <c r="H177" s="123"/>
    </row>
    <row r="178" ht="15">
      <c r="H178" s="123"/>
    </row>
    <row r="179" ht="15">
      <c r="H179" s="123"/>
    </row>
    <row r="180" ht="15">
      <c r="H180" s="123"/>
    </row>
    <row r="181" ht="15">
      <c r="H181" s="123"/>
    </row>
    <row r="182" ht="15">
      <c r="H182" s="123"/>
    </row>
    <row r="183" ht="15">
      <c r="H183" s="123"/>
    </row>
    <row r="184" ht="15">
      <c r="H184" s="123"/>
    </row>
    <row r="185" ht="15">
      <c r="H185" s="123"/>
    </row>
    <row r="186" ht="15">
      <c r="H186" s="123"/>
    </row>
    <row r="187" ht="15">
      <c r="H187" s="123"/>
    </row>
    <row r="188" ht="15">
      <c r="H188" s="123"/>
    </row>
    <row r="189" ht="15">
      <c r="H189" s="123"/>
    </row>
    <row r="190" ht="15">
      <c r="H190" s="123"/>
    </row>
    <row r="191" ht="15">
      <c r="H191" s="123"/>
    </row>
    <row r="192" ht="15">
      <c r="H192" s="123"/>
    </row>
    <row r="193" ht="15">
      <c r="H193" s="123"/>
    </row>
    <row r="194" ht="15">
      <c r="H194" s="123"/>
    </row>
    <row r="195" ht="15">
      <c r="H195" s="123"/>
    </row>
    <row r="196" ht="15">
      <c r="H196" s="123"/>
    </row>
    <row r="197" ht="15">
      <c r="H197" s="123"/>
    </row>
    <row r="198" ht="15">
      <c r="H198" s="123"/>
    </row>
    <row r="199" ht="15">
      <c r="H199" s="123"/>
    </row>
    <row r="200" ht="15">
      <c r="H200" s="123"/>
    </row>
    <row r="201" ht="15">
      <c r="H201" s="123"/>
    </row>
    <row r="202" ht="15">
      <c r="H202" s="123"/>
    </row>
    <row r="203" ht="15">
      <c r="H203" s="123"/>
    </row>
    <row r="204" ht="15">
      <c r="H204" s="123"/>
    </row>
    <row r="205" ht="15">
      <c r="H205" s="123"/>
    </row>
    <row r="206" ht="15">
      <c r="H206" s="123"/>
    </row>
    <row r="207" ht="15">
      <c r="H207" s="123"/>
    </row>
    <row r="208" ht="15">
      <c r="H208" s="123"/>
    </row>
    <row r="209" ht="15">
      <c r="H209" s="123"/>
    </row>
    <row r="210" ht="15">
      <c r="H210" s="123"/>
    </row>
    <row r="211" ht="15">
      <c r="H211" s="123"/>
    </row>
    <row r="212" ht="15">
      <c r="H212" s="123"/>
    </row>
    <row r="213" ht="15">
      <c r="H213" s="123"/>
    </row>
    <row r="214" ht="15">
      <c r="H214" s="123"/>
    </row>
    <row r="215" ht="15">
      <c r="H215" s="123"/>
    </row>
    <row r="216" ht="15">
      <c r="H216" s="123"/>
    </row>
    <row r="217" ht="15">
      <c r="H217" s="123"/>
    </row>
    <row r="218" ht="15">
      <c r="H218" s="123"/>
    </row>
    <row r="219" ht="15">
      <c r="H219" s="123"/>
    </row>
    <row r="220" ht="15">
      <c r="H220" s="123"/>
    </row>
    <row r="221" ht="15">
      <c r="H221" s="123"/>
    </row>
    <row r="222" ht="15">
      <c r="H222" s="123"/>
    </row>
    <row r="223" ht="15">
      <c r="H223" s="123"/>
    </row>
    <row r="224" ht="15">
      <c r="H224" s="123"/>
    </row>
    <row r="225" ht="15">
      <c r="H225" s="123"/>
    </row>
    <row r="226" ht="15">
      <c r="H226" s="123"/>
    </row>
    <row r="227" ht="15">
      <c r="H227" s="123"/>
    </row>
    <row r="228" ht="15">
      <c r="H228" s="123"/>
    </row>
    <row r="229" ht="15">
      <c r="H229" s="123"/>
    </row>
    <row r="230" ht="15">
      <c r="H230" s="123"/>
    </row>
    <row r="231" ht="15">
      <c r="H231" s="123"/>
    </row>
    <row r="232" ht="15">
      <c r="H232" s="123"/>
    </row>
    <row r="233" ht="15">
      <c r="H233" s="123"/>
    </row>
    <row r="234" ht="15">
      <c r="H234" s="123"/>
    </row>
    <row r="235" ht="15">
      <c r="H235" s="123"/>
    </row>
    <row r="236" ht="15">
      <c r="H236" s="123"/>
    </row>
    <row r="237" ht="15">
      <c r="H237" s="123"/>
    </row>
    <row r="238" ht="15">
      <c r="H238" s="123"/>
    </row>
    <row r="239" ht="15">
      <c r="H239" s="123"/>
    </row>
    <row r="240" ht="15">
      <c r="H240" s="123"/>
    </row>
    <row r="241" ht="15">
      <c r="H241" s="123"/>
    </row>
    <row r="242" ht="15">
      <c r="H242" s="123"/>
    </row>
    <row r="243" ht="15">
      <c r="H243" s="123"/>
    </row>
    <row r="244" ht="15">
      <c r="H244" s="123"/>
    </row>
    <row r="245" ht="15">
      <c r="H245" s="123"/>
    </row>
    <row r="246" ht="15">
      <c r="H246" s="123"/>
    </row>
    <row r="247" ht="15">
      <c r="H247" s="123"/>
    </row>
    <row r="248" ht="15">
      <c r="H248" s="123"/>
    </row>
    <row r="249" ht="15">
      <c r="H249" s="123"/>
    </row>
    <row r="250" ht="15">
      <c r="H250" s="123"/>
    </row>
    <row r="251" ht="15">
      <c r="H251" s="123"/>
    </row>
    <row r="252" ht="15">
      <c r="H252" s="123"/>
    </row>
    <row r="253" ht="15">
      <c r="H253" s="123"/>
    </row>
    <row r="254" ht="15">
      <c r="H254" s="123"/>
    </row>
    <row r="255" ht="15">
      <c r="H255" s="123"/>
    </row>
    <row r="256" ht="15">
      <c r="H256" s="123"/>
    </row>
    <row r="257" ht="15">
      <c r="H257" s="123"/>
    </row>
    <row r="258" ht="15">
      <c r="H258" s="123"/>
    </row>
    <row r="259" ht="15">
      <c r="H259" s="123"/>
    </row>
    <row r="260" ht="15">
      <c r="H260" s="123"/>
    </row>
    <row r="261" ht="15">
      <c r="H261" s="123"/>
    </row>
    <row r="262" ht="15">
      <c r="H262" s="123"/>
    </row>
    <row r="263" ht="15">
      <c r="H263" s="123"/>
    </row>
    <row r="264" ht="15">
      <c r="H264" s="123"/>
    </row>
    <row r="265" ht="15">
      <c r="H265" s="123"/>
    </row>
    <row r="266" ht="15">
      <c r="H266" s="123"/>
    </row>
    <row r="267" ht="15">
      <c r="H267" s="123"/>
    </row>
    <row r="268" ht="15">
      <c r="H268" s="123"/>
    </row>
    <row r="269" ht="15">
      <c r="H269" s="123"/>
    </row>
    <row r="270" ht="15">
      <c r="H270" s="123"/>
    </row>
    <row r="271" ht="15">
      <c r="H271" s="123"/>
    </row>
    <row r="272" ht="15">
      <c r="H272" s="123"/>
    </row>
    <row r="273" ht="15">
      <c r="H273" s="123"/>
    </row>
    <row r="274" ht="15">
      <c r="H274" s="123"/>
    </row>
    <row r="275" ht="15">
      <c r="H275" s="123"/>
    </row>
    <row r="276" ht="15">
      <c r="H276" s="123"/>
    </row>
    <row r="277" ht="15">
      <c r="H277" s="123"/>
    </row>
    <row r="278" ht="15">
      <c r="H278" s="123"/>
    </row>
    <row r="279" ht="15">
      <c r="H279" s="123"/>
    </row>
    <row r="280" ht="15">
      <c r="H280" s="123"/>
    </row>
    <row r="281" ht="15">
      <c r="H281" s="123"/>
    </row>
    <row r="282" ht="15">
      <c r="H282" s="123"/>
    </row>
    <row r="283" ht="15">
      <c r="H283" s="123"/>
    </row>
    <row r="284" ht="15">
      <c r="H284" s="123"/>
    </row>
    <row r="285" ht="15">
      <c r="H285" s="123"/>
    </row>
    <row r="286" ht="15">
      <c r="H286" s="123"/>
    </row>
    <row r="287" ht="15">
      <c r="H287" s="123"/>
    </row>
    <row r="288" ht="15">
      <c r="H288" s="123"/>
    </row>
    <row r="289" ht="15">
      <c r="H289" s="123"/>
    </row>
    <row r="290" ht="15">
      <c r="H290" s="123"/>
    </row>
    <row r="291" ht="15">
      <c r="H291" s="123"/>
    </row>
    <row r="292" ht="15">
      <c r="H292" s="126"/>
    </row>
    <row r="293" spans="8:9" ht="15">
      <c r="H293" s="123"/>
      <c r="I293" s="123"/>
    </row>
    <row r="294" spans="8:9" ht="15">
      <c r="H294" s="123"/>
      <c r="I294" s="123"/>
    </row>
    <row r="295" spans="8:9" ht="15">
      <c r="H295" s="123"/>
      <c r="I295" s="123"/>
    </row>
    <row r="296" spans="8:9" ht="15">
      <c r="H296" s="123"/>
      <c r="I296" s="123"/>
    </row>
    <row r="297" spans="8:9" ht="15">
      <c r="H297" s="123"/>
      <c r="I297" s="123"/>
    </row>
    <row r="298" spans="8:9" ht="15">
      <c r="H298" s="123"/>
      <c r="I298" s="123"/>
    </row>
    <row r="299" spans="8:9" ht="15">
      <c r="H299" s="123"/>
      <c r="I299" s="123"/>
    </row>
    <row r="300" spans="8:9" ht="15">
      <c r="H300" s="123"/>
      <c r="I300" s="123"/>
    </row>
    <row r="301" spans="8:9" ht="15">
      <c r="H301" s="123"/>
      <c r="I301" s="123"/>
    </row>
    <row r="302" spans="8:9" ht="15">
      <c r="H302" s="123"/>
      <c r="I302" s="123"/>
    </row>
    <row r="303" spans="8:9" ht="15">
      <c r="H303" s="123"/>
      <c r="I303" s="123"/>
    </row>
    <row r="304" spans="8:9" ht="15">
      <c r="H304" s="123"/>
      <c r="I304" s="123"/>
    </row>
    <row r="305" spans="8:9" ht="15">
      <c r="H305" s="123"/>
      <c r="I305" s="123"/>
    </row>
    <row r="306" spans="8:9" ht="15">
      <c r="H306" s="123"/>
      <c r="I306" s="123"/>
    </row>
    <row r="307" spans="8:9" ht="15">
      <c r="H307" s="123"/>
      <c r="I307" s="123"/>
    </row>
    <row r="308" spans="8:9" ht="15">
      <c r="H308" s="123"/>
      <c r="I308" s="123"/>
    </row>
    <row r="309" spans="8:9" ht="15">
      <c r="H309" s="123"/>
      <c r="I309" s="123"/>
    </row>
    <row r="310" spans="8:9" ht="15">
      <c r="H310" s="123"/>
      <c r="I310" s="123"/>
    </row>
    <row r="311" spans="8:9" ht="15">
      <c r="H311" s="123"/>
      <c r="I311" s="123"/>
    </row>
    <row r="312" spans="8:9" ht="15">
      <c r="H312" s="123"/>
      <c r="I312" s="123"/>
    </row>
    <row r="313" spans="8:9" ht="15">
      <c r="H313" s="123"/>
      <c r="I313" s="123"/>
    </row>
    <row r="314" spans="8:9" ht="15">
      <c r="H314" s="123"/>
      <c r="I314" s="123"/>
    </row>
    <row r="315" spans="8:9" ht="15">
      <c r="H315" s="123"/>
      <c r="I315" s="123"/>
    </row>
    <row r="316" spans="8:9" ht="15">
      <c r="H316" s="123"/>
      <c r="I316" s="123"/>
    </row>
    <row r="317" spans="8:9" ht="15">
      <c r="H317" s="123"/>
      <c r="I317" s="123"/>
    </row>
    <row r="318" spans="8:9" ht="15">
      <c r="H318" s="123"/>
      <c r="I318" s="123"/>
    </row>
    <row r="319" spans="8:9" ht="15">
      <c r="H319" s="123"/>
      <c r="I319" s="123"/>
    </row>
    <row r="320" spans="8:9" ht="15">
      <c r="H320" s="123"/>
      <c r="I320" s="123"/>
    </row>
    <row r="321" ht="15">
      <c r="H321" s="123"/>
    </row>
    <row r="322" ht="15">
      <c r="H322" s="123"/>
    </row>
    <row r="323" ht="15">
      <c r="H323" s="123"/>
    </row>
    <row r="324" ht="15">
      <c r="H324" s="123"/>
    </row>
    <row r="325" ht="15">
      <c r="H325" s="123"/>
    </row>
    <row r="326" ht="15">
      <c r="H326" s="123"/>
    </row>
    <row r="327" ht="15">
      <c r="H327" s="123"/>
    </row>
    <row r="328" ht="15">
      <c r="H328" s="123"/>
    </row>
    <row r="329" ht="15">
      <c r="H329" s="123"/>
    </row>
    <row r="330" ht="15">
      <c r="H330" s="123"/>
    </row>
    <row r="331" ht="15">
      <c r="H331" s="123"/>
    </row>
    <row r="332" ht="15">
      <c r="H332" s="123"/>
    </row>
    <row r="333" spans="6:8" ht="15">
      <c r="F333" s="123"/>
      <c r="G333" s="123"/>
      <c r="H333" s="123"/>
    </row>
    <row r="334" spans="6:8" ht="15">
      <c r="F334" s="123"/>
      <c r="G334" s="123"/>
      <c r="H334" s="123"/>
    </row>
    <row r="335" spans="6:8" ht="15">
      <c r="F335" s="123"/>
      <c r="G335" s="123"/>
      <c r="H335" s="123"/>
    </row>
    <row r="336" spans="6:8" ht="15">
      <c r="F336" s="123"/>
      <c r="G336" s="123"/>
      <c r="H336" s="123"/>
    </row>
    <row r="337" spans="6:8" ht="15">
      <c r="F337" s="123"/>
      <c r="G337" s="123"/>
      <c r="H337" s="123"/>
    </row>
    <row r="338" spans="6:8" ht="15">
      <c r="F338" s="123"/>
      <c r="G338" s="123"/>
      <c r="H338" s="123"/>
    </row>
    <row r="339" spans="6:8" ht="15">
      <c r="F339" s="123"/>
      <c r="G339" s="123"/>
      <c r="H339" s="123"/>
    </row>
    <row r="340" spans="6:8" ht="15">
      <c r="F340" s="123"/>
      <c r="G340" s="123"/>
      <c r="H340" s="123"/>
    </row>
    <row r="341" spans="6:8" ht="15">
      <c r="F341" s="123"/>
      <c r="G341" s="123"/>
      <c r="H341" s="123"/>
    </row>
    <row r="342" spans="6:8" ht="15">
      <c r="F342" s="123"/>
      <c r="G342" s="123"/>
      <c r="H342" s="123"/>
    </row>
    <row r="343" spans="6:8" ht="15">
      <c r="F343" s="123"/>
      <c r="G343" s="123"/>
      <c r="H343" s="123"/>
    </row>
    <row r="344" spans="6:8" ht="15">
      <c r="F344" s="123"/>
      <c r="G344" s="123"/>
      <c r="H344" s="123"/>
    </row>
    <row r="345" spans="6:8" ht="15">
      <c r="F345" s="123"/>
      <c r="G345" s="123"/>
      <c r="H345" s="123"/>
    </row>
    <row r="346" spans="6:8" ht="15">
      <c r="F346" s="123"/>
      <c r="G346" s="123"/>
      <c r="H346" s="123"/>
    </row>
    <row r="347" spans="6:8" ht="15">
      <c r="F347" s="123"/>
      <c r="G347" s="123"/>
      <c r="H347" s="123"/>
    </row>
    <row r="348" spans="6:8" ht="15">
      <c r="F348" s="123"/>
      <c r="G348" s="123"/>
      <c r="H348" s="123"/>
    </row>
    <row r="349" spans="6:8" ht="15">
      <c r="F349" s="123"/>
      <c r="G349" s="123"/>
      <c r="H349" s="123"/>
    </row>
    <row r="350" spans="6:8" ht="15">
      <c r="F350" s="123"/>
      <c r="G350" s="123"/>
      <c r="H350" s="123"/>
    </row>
    <row r="351" spans="6:8" ht="15">
      <c r="F351" s="123"/>
      <c r="G351" s="123"/>
      <c r="H351" s="123"/>
    </row>
    <row r="352" spans="6:8" ht="15">
      <c r="F352" s="123"/>
      <c r="G352" s="123"/>
      <c r="H352" s="123"/>
    </row>
    <row r="353" spans="6:8" ht="15">
      <c r="F353" s="123"/>
      <c r="G353" s="123"/>
      <c r="H353" s="123"/>
    </row>
    <row r="354" spans="6:8" ht="15">
      <c r="F354" s="123"/>
      <c r="G354" s="123"/>
      <c r="H354" s="123"/>
    </row>
    <row r="355" spans="6:8" ht="15">
      <c r="F355" s="123"/>
      <c r="G355" s="123"/>
      <c r="H355" s="123"/>
    </row>
    <row r="356" spans="6:8" ht="15">
      <c r="F356" s="123"/>
      <c r="G356" s="123"/>
      <c r="H356" s="123"/>
    </row>
    <row r="357" spans="6:8" ht="15">
      <c r="F357" s="123"/>
      <c r="G357" s="123"/>
      <c r="H357" s="123"/>
    </row>
    <row r="358" spans="6:8" ht="15">
      <c r="F358" s="123"/>
      <c r="G358" s="123"/>
      <c r="H358" s="123"/>
    </row>
    <row r="359" spans="6:8" ht="15">
      <c r="F359" s="123"/>
      <c r="G359" s="123"/>
      <c r="H359" s="123"/>
    </row>
    <row r="360" spans="6:8" ht="15">
      <c r="F360" s="123"/>
      <c r="G360" s="123"/>
      <c r="H360" s="123"/>
    </row>
    <row r="361" spans="6:8" ht="15">
      <c r="F361" s="123"/>
      <c r="G361" s="123"/>
      <c r="H361" s="123"/>
    </row>
    <row r="362" spans="6:8" ht="15">
      <c r="F362" s="123"/>
      <c r="G362" s="123"/>
      <c r="H362" s="123"/>
    </row>
    <row r="363" spans="6:8" ht="15">
      <c r="F363" s="123"/>
      <c r="G363" s="123"/>
      <c r="H363" s="123"/>
    </row>
    <row r="364" spans="6:8" ht="15">
      <c r="F364" s="123"/>
      <c r="G364" s="123"/>
      <c r="H364" s="123"/>
    </row>
    <row r="365" ht="15">
      <c r="H365" s="123"/>
    </row>
    <row r="366" ht="15">
      <c r="H366" s="123"/>
    </row>
    <row r="367" ht="15">
      <c r="H367" s="123"/>
    </row>
    <row r="368" ht="15">
      <c r="H368" s="123"/>
    </row>
    <row r="369" ht="15">
      <c r="H369" s="123"/>
    </row>
    <row r="370" ht="15">
      <c r="H370" s="123"/>
    </row>
    <row r="371" ht="15">
      <c r="H371" s="123"/>
    </row>
    <row r="372" ht="15">
      <c r="H372" s="123"/>
    </row>
    <row r="373" ht="15">
      <c r="H373" s="123"/>
    </row>
    <row r="374" ht="15">
      <c r="H374" s="123"/>
    </row>
    <row r="375" ht="15">
      <c r="H375" s="123"/>
    </row>
    <row r="376" ht="15">
      <c r="H376" s="123"/>
    </row>
    <row r="377" ht="15">
      <c r="H377" s="123"/>
    </row>
    <row r="378" ht="15">
      <c r="H378" s="123"/>
    </row>
    <row r="379" ht="15">
      <c r="H379" s="123"/>
    </row>
    <row r="380" ht="15">
      <c r="H380" s="123"/>
    </row>
    <row r="381" ht="15">
      <c r="H381" s="123"/>
    </row>
    <row r="382" ht="15">
      <c r="H382" s="123"/>
    </row>
    <row r="383" ht="15">
      <c r="H383" s="123"/>
    </row>
    <row r="384" ht="15">
      <c r="H384" s="123"/>
    </row>
    <row r="385" ht="15">
      <c r="H385" s="123"/>
    </row>
    <row r="386" ht="15">
      <c r="H386" s="123"/>
    </row>
    <row r="387" ht="15">
      <c r="H387" s="123"/>
    </row>
    <row r="388" ht="15">
      <c r="H388" s="123"/>
    </row>
    <row r="389" ht="15">
      <c r="H389" s="123"/>
    </row>
    <row r="390" ht="15">
      <c r="H390" s="123"/>
    </row>
    <row r="391" ht="15">
      <c r="H391" s="123"/>
    </row>
    <row r="392" ht="15">
      <c r="H392" s="123"/>
    </row>
    <row r="393" ht="15">
      <c r="H393" s="123"/>
    </row>
    <row r="394" ht="15">
      <c r="H394" s="123"/>
    </row>
    <row r="395" ht="15">
      <c r="H395" s="123"/>
    </row>
    <row r="396" ht="15">
      <c r="H396" s="123"/>
    </row>
    <row r="397" ht="15">
      <c r="H397" s="123"/>
    </row>
    <row r="398" ht="15">
      <c r="H398" s="123"/>
    </row>
    <row r="399" ht="15">
      <c r="H399" s="123"/>
    </row>
    <row r="400" ht="15">
      <c r="H400" s="123"/>
    </row>
    <row r="401" ht="15">
      <c r="H401" s="123"/>
    </row>
    <row r="402" ht="15">
      <c r="H402" s="123"/>
    </row>
    <row r="403" ht="15">
      <c r="H403" s="123"/>
    </row>
    <row r="404" ht="15">
      <c r="H404" s="123"/>
    </row>
    <row r="405" ht="15">
      <c r="H405" s="123"/>
    </row>
    <row r="406" ht="15">
      <c r="H406" s="136"/>
    </row>
    <row r="407" ht="15">
      <c r="H407" s="123"/>
    </row>
    <row r="408" ht="15">
      <c r="H408" s="123"/>
    </row>
    <row r="409" ht="15">
      <c r="H409" s="137"/>
    </row>
    <row r="410" ht="15">
      <c r="H410" s="138"/>
    </row>
    <row r="411" ht="15">
      <c r="H411" s="138"/>
    </row>
    <row r="412" ht="15">
      <c r="H412" s="139"/>
    </row>
    <row r="413" ht="15">
      <c r="H413" s="137"/>
    </row>
    <row r="414" ht="15">
      <c r="H414" s="138"/>
    </row>
    <row r="415" ht="15">
      <c r="H415" s="138"/>
    </row>
    <row r="416" ht="15">
      <c r="H416" s="138"/>
    </row>
    <row r="417" ht="15">
      <c r="H417" s="138"/>
    </row>
    <row r="418" ht="15">
      <c r="H418" s="138"/>
    </row>
    <row r="419" ht="15">
      <c r="H419" s="138"/>
    </row>
    <row r="420" ht="15">
      <c r="H420" s="138"/>
    </row>
    <row r="421" ht="15">
      <c r="H421" s="139"/>
    </row>
    <row r="422" ht="15">
      <c r="H422" s="137"/>
    </row>
    <row r="423" ht="15">
      <c r="H423" s="139"/>
    </row>
    <row r="424" ht="15">
      <c r="H424" s="137"/>
    </row>
    <row r="425" ht="15">
      <c r="H425" s="138"/>
    </row>
    <row r="426" ht="15">
      <c r="H426" s="138"/>
    </row>
    <row r="427" ht="15">
      <c r="H427" s="139"/>
    </row>
    <row r="428" ht="15">
      <c r="H428" s="127"/>
    </row>
    <row r="441" ht="15">
      <c r="H441" s="125"/>
    </row>
  </sheetData>
  <sheetProtection/>
  <mergeCells count="7">
    <mergeCell ref="A1:K1"/>
    <mergeCell ref="A3:K3"/>
    <mergeCell ref="A4:K4"/>
    <mergeCell ref="A5:E6"/>
    <mergeCell ref="F5:F6"/>
    <mergeCell ref="H5:K5"/>
    <mergeCell ref="A2:I2"/>
  </mergeCells>
  <printOptions/>
  <pageMargins left="0" right="0" top="0" bottom="0" header="0" footer="0.31496062992125984"/>
  <pageSetup fitToHeight="100" fitToWidth="1" horizontalDpi="600" verticalDpi="600" orientation="portrait" paperSize="9" scale="55" r:id="rId1"/>
  <headerFooter>
    <oddFooter>&amp;L&amp;D &amp;T&amp;R&amp;P/&amp;N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="60" zoomScalePageLayoutView="0" workbookViewId="0" topLeftCell="A1">
      <selection activeCell="R24" sqref="R24"/>
    </sheetView>
  </sheetViews>
  <sheetFormatPr defaultColWidth="9.140625" defaultRowHeight="15"/>
  <cols>
    <col min="1" max="1" width="9.140625" style="21" customWidth="1"/>
    <col min="2" max="2" width="60.7109375" style="21" customWidth="1"/>
    <col min="3" max="4" width="9.140625" style="21" customWidth="1"/>
    <col min="5" max="5" width="18.28125" style="21" customWidth="1"/>
    <col min="6" max="9" width="20.7109375" style="24" customWidth="1"/>
    <col min="10" max="16384" width="9.140625" style="21" customWidth="1"/>
  </cols>
  <sheetData>
    <row r="1" spans="1:9" s="42" customFormat="1" ht="11.25">
      <c r="A1" s="177" t="s">
        <v>600</v>
      </c>
      <c r="B1" s="177"/>
      <c r="C1" s="177"/>
      <c r="D1" s="177"/>
      <c r="E1" s="177"/>
      <c r="F1" s="177"/>
      <c r="G1" s="177"/>
      <c r="H1" s="177"/>
      <c r="I1" s="177"/>
    </row>
    <row r="2" spans="1:9" ht="14.25" customHeight="1" hidden="1">
      <c r="A2" s="25">
        <v>7</v>
      </c>
      <c r="B2" s="25"/>
      <c r="C2" s="25"/>
      <c r="D2" s="25">
        <v>0</v>
      </c>
      <c r="E2" s="25"/>
      <c r="F2" s="25"/>
      <c r="G2" s="25"/>
      <c r="H2" s="25"/>
      <c r="I2" s="25"/>
    </row>
    <row r="3" spans="1:11" ht="14.25" customHeight="1">
      <c r="A3" s="178" t="s">
        <v>570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9" s="43" customFormat="1" ht="31.5" customHeight="1">
      <c r="A4" s="208" t="s">
        <v>571</v>
      </c>
      <c r="B4" s="208"/>
      <c r="C4" s="208"/>
      <c r="D4" s="208"/>
      <c r="E4" s="208"/>
      <c r="F4" s="208"/>
      <c r="G4" s="208"/>
      <c r="H4" s="208"/>
      <c r="I4" s="208"/>
    </row>
    <row r="5" spans="1:9" ht="15.75" thickBot="1">
      <c r="A5" s="209" t="s">
        <v>16</v>
      </c>
      <c r="B5" s="210"/>
      <c r="C5" s="210"/>
      <c r="D5" s="210"/>
      <c r="E5" s="210"/>
      <c r="F5" s="210"/>
      <c r="G5" s="210"/>
      <c r="H5" s="210"/>
      <c r="I5" s="210"/>
    </row>
    <row r="6" spans="1:9" ht="15">
      <c r="A6" s="183" t="s">
        <v>101</v>
      </c>
      <c r="B6" s="186" t="s">
        <v>17</v>
      </c>
      <c r="C6" s="186" t="s">
        <v>18</v>
      </c>
      <c r="D6" s="189" t="s">
        <v>19</v>
      </c>
      <c r="E6" s="206" t="s">
        <v>572</v>
      </c>
      <c r="F6" s="199" t="s">
        <v>573</v>
      </c>
      <c r="G6" s="200"/>
      <c r="H6" s="200"/>
      <c r="I6" s="201"/>
    </row>
    <row r="7" spans="1:9" ht="15">
      <c r="A7" s="184"/>
      <c r="B7" s="187"/>
      <c r="C7" s="187"/>
      <c r="D7" s="190"/>
      <c r="E7" s="207"/>
      <c r="F7" s="202"/>
      <c r="G7" s="203"/>
      <c r="H7" s="203"/>
      <c r="I7" s="204"/>
    </row>
    <row r="8" spans="1:9" ht="30.75" customHeight="1" thickBot="1">
      <c r="A8" s="185"/>
      <c r="B8" s="188"/>
      <c r="C8" s="188"/>
      <c r="D8" s="191"/>
      <c r="E8" s="152"/>
      <c r="F8" s="53" t="s">
        <v>102</v>
      </c>
      <c r="G8" s="54" t="s">
        <v>103</v>
      </c>
      <c r="H8" s="54" t="s">
        <v>104</v>
      </c>
      <c r="I8" s="55" t="s">
        <v>105</v>
      </c>
    </row>
    <row r="9" spans="1:9" ht="15">
      <c r="A9" s="3" t="s">
        <v>0</v>
      </c>
      <c r="B9" s="4" t="s">
        <v>22</v>
      </c>
      <c r="C9" s="5" t="s">
        <v>23</v>
      </c>
      <c r="D9" s="6" t="s">
        <v>24</v>
      </c>
      <c r="E9" s="154">
        <v>0</v>
      </c>
      <c r="F9" s="56">
        <f>'[1]8.INT bevételek'!E12</f>
        <v>0</v>
      </c>
      <c r="G9" s="57"/>
      <c r="H9" s="57"/>
      <c r="I9" s="58">
        <f>SUM(F9:H9)</f>
        <v>0</v>
      </c>
    </row>
    <row r="10" spans="1:9" ht="15">
      <c r="A10" s="7" t="s">
        <v>1</v>
      </c>
      <c r="B10" s="8" t="s">
        <v>28</v>
      </c>
      <c r="C10" s="9" t="s">
        <v>29</v>
      </c>
      <c r="D10" s="10" t="s">
        <v>30</v>
      </c>
      <c r="E10" s="155"/>
      <c r="F10" s="59"/>
      <c r="G10" s="60"/>
      <c r="H10" s="60"/>
      <c r="I10" s="61"/>
    </row>
    <row r="11" spans="1:9" ht="15">
      <c r="A11" s="7" t="s">
        <v>2</v>
      </c>
      <c r="B11" s="8" t="s">
        <v>33</v>
      </c>
      <c r="C11" s="9" t="s">
        <v>34</v>
      </c>
      <c r="D11" s="10" t="s">
        <v>35</v>
      </c>
      <c r="E11" s="155"/>
      <c r="F11" s="59"/>
      <c r="G11" s="60"/>
      <c r="H11" s="60"/>
      <c r="I11" s="61"/>
    </row>
    <row r="12" spans="1:9" ht="15">
      <c r="A12" s="7" t="s">
        <v>3</v>
      </c>
      <c r="B12" s="8" t="s">
        <v>39</v>
      </c>
      <c r="C12" s="9" t="s">
        <v>40</v>
      </c>
      <c r="D12" s="10" t="s">
        <v>41</v>
      </c>
      <c r="E12" s="155">
        <v>28699000</v>
      </c>
      <c r="F12" s="59">
        <f>'[1]8.INT bevételek'!F9</f>
        <v>28699000</v>
      </c>
      <c r="G12" s="60">
        <f>'[1]8.INT bevételek'!F14</f>
        <v>0</v>
      </c>
      <c r="H12" s="60"/>
      <c r="I12" s="61">
        <f>SUM(F12:H12)</f>
        <v>28699000</v>
      </c>
    </row>
    <row r="13" spans="1:9" ht="15">
      <c r="A13" s="7" t="s">
        <v>4</v>
      </c>
      <c r="B13" s="8" t="s">
        <v>45</v>
      </c>
      <c r="C13" s="9" t="s">
        <v>46</v>
      </c>
      <c r="D13" s="10" t="s">
        <v>47</v>
      </c>
      <c r="E13" s="155"/>
      <c r="F13" s="59"/>
      <c r="G13" s="60"/>
      <c r="H13" s="60"/>
      <c r="I13" s="61"/>
    </row>
    <row r="14" spans="1:9" ht="15">
      <c r="A14" s="7" t="s">
        <v>5</v>
      </c>
      <c r="B14" s="8" t="s">
        <v>51</v>
      </c>
      <c r="C14" s="9" t="s">
        <v>52</v>
      </c>
      <c r="D14" s="10" t="s">
        <v>53</v>
      </c>
      <c r="E14" s="155"/>
      <c r="F14" s="59">
        <f>'6.INT bevételek'!G19</f>
        <v>199000</v>
      </c>
      <c r="G14" s="60"/>
      <c r="H14" s="60"/>
      <c r="I14" s="61">
        <f>SUM(F14:H14)</f>
        <v>199000</v>
      </c>
    </row>
    <row r="15" spans="1:9" ht="15.75" thickBot="1">
      <c r="A15" s="11" t="s">
        <v>6</v>
      </c>
      <c r="B15" s="12" t="s">
        <v>57</v>
      </c>
      <c r="C15" s="13" t="s">
        <v>58</v>
      </c>
      <c r="D15" s="14" t="s">
        <v>59</v>
      </c>
      <c r="E15" s="156"/>
      <c r="F15" s="62"/>
      <c r="G15" s="63"/>
      <c r="H15" s="63"/>
      <c r="I15" s="64"/>
    </row>
    <row r="16" spans="1:9" ht="15.75" thickBot="1">
      <c r="A16" s="22" t="s">
        <v>7</v>
      </c>
      <c r="B16" s="38" t="s">
        <v>66</v>
      </c>
      <c r="C16" s="39"/>
      <c r="D16" s="40"/>
      <c r="E16" s="157"/>
      <c r="F16" s="65"/>
      <c r="G16" s="66"/>
      <c r="H16" s="66"/>
      <c r="I16" s="67"/>
    </row>
    <row r="17" spans="1:9" ht="15">
      <c r="A17" s="3" t="s">
        <v>8</v>
      </c>
      <c r="B17" s="28" t="s">
        <v>106</v>
      </c>
      <c r="C17" s="5" t="s">
        <v>68</v>
      </c>
      <c r="D17" s="6" t="s">
        <v>69</v>
      </c>
      <c r="E17" s="154"/>
      <c r="F17" s="68"/>
      <c r="G17" s="69"/>
      <c r="H17" s="69"/>
      <c r="I17" s="70"/>
    </row>
    <row r="18" spans="1:9" ht="15">
      <c r="A18" s="7" t="s">
        <v>9</v>
      </c>
      <c r="B18" s="15" t="s">
        <v>72</v>
      </c>
      <c r="C18" s="9" t="s">
        <v>73</v>
      </c>
      <c r="D18" s="10" t="s">
        <v>74</v>
      </c>
      <c r="E18" s="155"/>
      <c r="F18" s="59"/>
      <c r="G18" s="60"/>
      <c r="H18" s="60"/>
      <c r="I18" s="61"/>
    </row>
    <row r="19" spans="1:9" ht="15">
      <c r="A19" s="7" t="s">
        <v>10</v>
      </c>
      <c r="B19" s="15" t="s">
        <v>78</v>
      </c>
      <c r="C19" s="9" t="s">
        <v>79</v>
      </c>
      <c r="D19" s="10" t="s">
        <v>80</v>
      </c>
      <c r="E19" s="155">
        <v>1732975</v>
      </c>
      <c r="F19" s="59">
        <f>'[1]8.INT bevételek'!H9</f>
        <v>1732975</v>
      </c>
      <c r="G19" s="60"/>
      <c r="H19" s="60"/>
      <c r="I19" s="61">
        <f>SUM(F19:H19)</f>
        <v>1732975</v>
      </c>
    </row>
    <row r="20" spans="1:9" ht="15">
      <c r="A20" s="11" t="s">
        <v>11</v>
      </c>
      <c r="B20" s="16" t="s">
        <v>84</v>
      </c>
      <c r="C20" s="13" t="s">
        <v>79</v>
      </c>
      <c r="D20" s="10" t="s">
        <v>80</v>
      </c>
      <c r="E20" s="155"/>
      <c r="F20" s="59"/>
      <c r="G20" s="60"/>
      <c r="H20" s="60"/>
      <c r="I20" s="61"/>
    </row>
    <row r="21" spans="1:9" ht="15">
      <c r="A21" s="11" t="s">
        <v>12</v>
      </c>
      <c r="B21" s="16" t="s">
        <v>88</v>
      </c>
      <c r="C21" s="13" t="s">
        <v>89</v>
      </c>
      <c r="D21" s="10" t="s">
        <v>90</v>
      </c>
      <c r="E21" s="155"/>
      <c r="F21" s="59"/>
      <c r="G21" s="60"/>
      <c r="H21" s="60"/>
      <c r="I21" s="61"/>
    </row>
    <row r="22" spans="1:9" ht="15">
      <c r="A22" s="7" t="s">
        <v>13</v>
      </c>
      <c r="B22" s="15" t="s">
        <v>85</v>
      </c>
      <c r="C22" s="9" t="s">
        <v>92</v>
      </c>
      <c r="D22" s="10" t="s">
        <v>93</v>
      </c>
      <c r="E22" s="155">
        <v>350144307</v>
      </c>
      <c r="F22" s="59">
        <f>'[1]8.INT bevételek'!G9</f>
        <v>350144307</v>
      </c>
      <c r="G22" s="60">
        <f>'[1]8.INT bevételek'!G14</f>
        <v>0</v>
      </c>
      <c r="H22" s="60"/>
      <c r="I22" s="61">
        <f>SUM(F22:H22)</f>
        <v>350144307</v>
      </c>
    </row>
    <row r="23" spans="1:9" ht="15.75" thickBot="1">
      <c r="A23" s="11" t="s">
        <v>14</v>
      </c>
      <c r="B23" s="16" t="s">
        <v>91</v>
      </c>
      <c r="C23" s="13" t="s">
        <v>92</v>
      </c>
      <c r="D23" s="10" t="s">
        <v>93</v>
      </c>
      <c r="E23" s="156"/>
      <c r="F23" s="71"/>
      <c r="G23" s="72"/>
      <c r="H23" s="72"/>
      <c r="I23" s="73"/>
    </row>
    <row r="24" spans="1:9" ht="15.75" thickBot="1">
      <c r="A24" s="22" t="s">
        <v>15</v>
      </c>
      <c r="B24" s="35" t="s">
        <v>94</v>
      </c>
      <c r="C24" s="36"/>
      <c r="D24" s="41"/>
      <c r="E24" s="157">
        <v>380576282</v>
      </c>
      <c r="F24" s="65">
        <f>SUM(F9:F23)</f>
        <v>380775282</v>
      </c>
      <c r="G24" s="66">
        <f>SUM(G9:G23)</f>
        <v>0</v>
      </c>
      <c r="H24" s="66"/>
      <c r="I24" s="67">
        <f>SUM(F24:H24)</f>
        <v>380775282</v>
      </c>
    </row>
    <row r="25" spans="1:10" ht="15.75" thickBot="1">
      <c r="A25" s="29"/>
      <c r="B25" s="30"/>
      <c r="C25" s="30"/>
      <c r="D25" s="30"/>
      <c r="E25" s="158"/>
      <c r="F25" s="74"/>
      <c r="G25" s="74"/>
      <c r="H25" s="74"/>
      <c r="I25" s="74"/>
      <c r="J25" s="31"/>
    </row>
    <row r="26" spans="1:9" ht="15">
      <c r="A26" s="3" t="s">
        <v>0</v>
      </c>
      <c r="B26" s="197" t="s">
        <v>107</v>
      </c>
      <c r="C26" s="198"/>
      <c r="D26" s="32"/>
      <c r="E26" s="154">
        <v>380576282</v>
      </c>
      <c r="F26" s="56">
        <f>F12+F22+F9+F19+F14</f>
        <v>380775282</v>
      </c>
      <c r="G26" s="56">
        <f>G12+G22</f>
        <v>0</v>
      </c>
      <c r="H26" s="56">
        <f>H12+H22</f>
        <v>0</v>
      </c>
      <c r="I26" s="56">
        <f>I12+I22+I9+I19+I14</f>
        <v>380775282</v>
      </c>
    </row>
    <row r="27" spans="1:9" ht="15.75" thickBot="1">
      <c r="A27" s="11" t="s">
        <v>1</v>
      </c>
      <c r="B27" s="195" t="s">
        <v>108</v>
      </c>
      <c r="C27" s="196"/>
      <c r="D27" s="33"/>
      <c r="E27" s="156"/>
      <c r="F27" s="62"/>
      <c r="G27" s="63"/>
      <c r="H27" s="63"/>
      <c r="I27" s="64"/>
    </row>
    <row r="28" spans="1:9" ht="15.75" thickBot="1">
      <c r="A28" s="23"/>
      <c r="B28" s="193" t="s">
        <v>94</v>
      </c>
      <c r="C28" s="194"/>
      <c r="D28" s="34"/>
      <c r="E28" s="157">
        <v>380576282</v>
      </c>
      <c r="F28" s="65">
        <f>SUM(F26:F27)</f>
        <v>380775282</v>
      </c>
      <c r="G28" s="65">
        <f>SUM(G26:G27)</f>
        <v>0</v>
      </c>
      <c r="H28" s="65">
        <f>SUM(H26:H27)</f>
        <v>0</v>
      </c>
      <c r="I28" s="65">
        <f>SUM(I26:I27)</f>
        <v>380775282</v>
      </c>
    </row>
    <row r="29" spans="1:5" ht="15.75" thickBot="1">
      <c r="A29" s="17"/>
      <c r="B29" s="17"/>
      <c r="C29" s="17"/>
      <c r="D29" s="17"/>
      <c r="E29" s="17"/>
    </row>
    <row r="30" spans="1:5" ht="15.75" hidden="1" thickBot="1">
      <c r="A30" s="17"/>
      <c r="B30" s="17"/>
      <c r="C30" s="17"/>
      <c r="D30" s="17"/>
      <c r="E30" s="17"/>
    </row>
    <row r="31" spans="1:5" ht="15.75" hidden="1" thickBot="1">
      <c r="A31" s="17"/>
      <c r="B31" s="17"/>
      <c r="C31" s="17"/>
      <c r="D31" s="17"/>
      <c r="E31" s="17"/>
    </row>
    <row r="32" spans="1:5" ht="15.75" hidden="1" thickBot="1">
      <c r="A32" s="17"/>
      <c r="B32" s="17"/>
      <c r="C32" s="17"/>
      <c r="D32" s="17"/>
      <c r="E32" s="17"/>
    </row>
    <row r="33" spans="1:5" ht="15.75" hidden="1" thickBot="1">
      <c r="A33" s="17"/>
      <c r="B33" s="17"/>
      <c r="C33" s="17"/>
      <c r="D33" s="17"/>
      <c r="E33" s="17"/>
    </row>
    <row r="34" spans="1:9" ht="15">
      <c r="A34" s="183" t="s">
        <v>101</v>
      </c>
      <c r="B34" s="186" t="s">
        <v>17</v>
      </c>
      <c r="C34" s="186" t="s">
        <v>18</v>
      </c>
      <c r="D34" s="189" t="s">
        <v>19</v>
      </c>
      <c r="E34" s="206" t="s">
        <v>572</v>
      </c>
      <c r="F34" s="199" t="s">
        <v>573</v>
      </c>
      <c r="G34" s="200"/>
      <c r="H34" s="200"/>
      <c r="I34" s="201"/>
    </row>
    <row r="35" spans="1:9" ht="15">
      <c r="A35" s="184"/>
      <c r="B35" s="187"/>
      <c r="C35" s="187"/>
      <c r="D35" s="190"/>
      <c r="E35" s="207"/>
      <c r="F35" s="202"/>
      <c r="G35" s="203"/>
      <c r="H35" s="203"/>
      <c r="I35" s="204"/>
    </row>
    <row r="36" spans="1:9" ht="15.75" thickBot="1">
      <c r="A36" s="185"/>
      <c r="B36" s="188"/>
      <c r="C36" s="188"/>
      <c r="D36" s="191"/>
      <c r="E36" s="152"/>
      <c r="F36" s="53" t="s">
        <v>574</v>
      </c>
      <c r="G36" s="54" t="s">
        <v>103</v>
      </c>
      <c r="H36" s="54" t="s">
        <v>104</v>
      </c>
      <c r="I36" s="55" t="s">
        <v>105</v>
      </c>
    </row>
    <row r="37" spans="1:9" ht="15">
      <c r="A37" s="3" t="s">
        <v>0</v>
      </c>
      <c r="B37" s="4" t="s">
        <v>25</v>
      </c>
      <c r="C37" s="5" t="s">
        <v>26</v>
      </c>
      <c r="D37" s="6" t="s">
        <v>27</v>
      </c>
      <c r="E37" s="58">
        <v>228605212</v>
      </c>
      <c r="F37" s="56">
        <f>'7.INT kiadások'!E9</f>
        <v>228804212</v>
      </c>
      <c r="G37" s="57">
        <f>'[1]9.INT kiadások'!E14</f>
        <v>0</v>
      </c>
      <c r="H37" s="57"/>
      <c r="I37" s="58">
        <f>F37+G37</f>
        <v>228804212</v>
      </c>
    </row>
    <row r="38" spans="1:9" ht="15">
      <c r="A38" s="7" t="s">
        <v>1</v>
      </c>
      <c r="B38" s="8" t="s">
        <v>109</v>
      </c>
      <c r="C38" s="9" t="s">
        <v>31</v>
      </c>
      <c r="D38" s="10" t="s">
        <v>32</v>
      </c>
      <c r="E38" s="61">
        <v>33485116</v>
      </c>
      <c r="F38" s="59">
        <f>'[1]9.INT kiadások'!F9</f>
        <v>33485116</v>
      </c>
      <c r="G38" s="60">
        <f>'[1]9.INT kiadások'!F14</f>
        <v>0</v>
      </c>
      <c r="H38" s="60"/>
      <c r="I38" s="61">
        <f aca="true" t="shared" si="0" ref="I38:I45">F38+G38</f>
        <v>33485116</v>
      </c>
    </row>
    <row r="39" spans="1:9" ht="15">
      <c r="A39" s="7" t="s">
        <v>2</v>
      </c>
      <c r="B39" s="8" t="s">
        <v>36</v>
      </c>
      <c r="C39" s="9" t="s">
        <v>37</v>
      </c>
      <c r="D39" s="10" t="s">
        <v>38</v>
      </c>
      <c r="E39" s="61">
        <v>116506655</v>
      </c>
      <c r="F39" s="59">
        <f>'[1]9.INT kiadások'!G9</f>
        <v>116506655</v>
      </c>
      <c r="G39" s="60">
        <f>'[1]9.INT kiadások'!G14</f>
        <v>0</v>
      </c>
      <c r="H39" s="60"/>
      <c r="I39" s="61">
        <f t="shared" si="0"/>
        <v>116506655</v>
      </c>
    </row>
    <row r="40" spans="1:9" ht="15">
      <c r="A40" s="7" t="s">
        <v>3</v>
      </c>
      <c r="B40" s="8" t="s">
        <v>42</v>
      </c>
      <c r="C40" s="9" t="s">
        <v>43</v>
      </c>
      <c r="D40" s="10" t="s">
        <v>44</v>
      </c>
      <c r="E40" s="61">
        <v>0</v>
      </c>
      <c r="F40" s="59"/>
      <c r="G40" s="60"/>
      <c r="H40" s="60"/>
      <c r="I40" s="61">
        <f t="shared" si="0"/>
        <v>0</v>
      </c>
    </row>
    <row r="41" spans="1:9" ht="15">
      <c r="A41" s="7" t="s">
        <v>4</v>
      </c>
      <c r="B41" s="8" t="s">
        <v>48</v>
      </c>
      <c r="C41" s="9" t="s">
        <v>49</v>
      </c>
      <c r="D41" s="10" t="s">
        <v>50</v>
      </c>
      <c r="E41" s="61">
        <v>664849</v>
      </c>
      <c r="F41" s="59">
        <v>664849</v>
      </c>
      <c r="G41" s="60"/>
      <c r="H41" s="60"/>
      <c r="I41" s="61">
        <f t="shared" si="0"/>
        <v>664849</v>
      </c>
    </row>
    <row r="42" spans="1:9" ht="15">
      <c r="A42" s="7" t="s">
        <v>5</v>
      </c>
      <c r="B42" s="8" t="s">
        <v>54</v>
      </c>
      <c r="C42" s="9" t="s">
        <v>55</v>
      </c>
      <c r="D42" s="10" t="s">
        <v>56</v>
      </c>
      <c r="E42" s="61">
        <v>1314450</v>
      </c>
      <c r="F42" s="59">
        <f>'[1]9.INT kiadások'!J9</f>
        <v>1314450</v>
      </c>
      <c r="G42" s="60">
        <f>'[1]9.INT kiadások'!J14</f>
        <v>0</v>
      </c>
      <c r="H42" s="60"/>
      <c r="I42" s="61">
        <f t="shared" si="0"/>
        <v>1314450</v>
      </c>
    </row>
    <row r="43" spans="1:9" ht="15">
      <c r="A43" s="7" t="s">
        <v>6</v>
      </c>
      <c r="B43" s="12" t="s">
        <v>60</v>
      </c>
      <c r="C43" s="9" t="s">
        <v>61</v>
      </c>
      <c r="D43" s="14" t="s">
        <v>62</v>
      </c>
      <c r="E43" s="61">
        <v>0</v>
      </c>
      <c r="F43" s="59"/>
      <c r="G43" s="60"/>
      <c r="H43" s="60"/>
      <c r="I43" s="61">
        <f t="shared" si="0"/>
        <v>0</v>
      </c>
    </row>
    <row r="44" spans="1:9" ht="15.75" thickBot="1">
      <c r="A44" s="7" t="s">
        <v>7</v>
      </c>
      <c r="B44" s="12" t="s">
        <v>63</v>
      </c>
      <c r="C44" s="9" t="s">
        <v>64</v>
      </c>
      <c r="D44" s="14" t="s">
        <v>65</v>
      </c>
      <c r="E44" s="146">
        <v>0</v>
      </c>
      <c r="F44" s="62"/>
      <c r="G44" s="63"/>
      <c r="H44" s="63"/>
      <c r="I44" s="146">
        <f t="shared" si="0"/>
        <v>0</v>
      </c>
    </row>
    <row r="45" spans="1:9" ht="15.75" thickBot="1">
      <c r="A45" s="18" t="s">
        <v>8</v>
      </c>
      <c r="B45" s="38" t="s">
        <v>67</v>
      </c>
      <c r="C45" s="39"/>
      <c r="D45" s="40"/>
      <c r="E45" s="58">
        <v>380576282</v>
      </c>
      <c r="F45" s="65">
        <f>SUM(F37:F44)</f>
        <v>380775282</v>
      </c>
      <c r="G45" s="66">
        <f>SUM(G37:G44)</f>
        <v>0</v>
      </c>
      <c r="H45" s="66"/>
      <c r="I45" s="58">
        <f t="shared" si="0"/>
        <v>380775282</v>
      </c>
    </row>
    <row r="46" spans="1:9" ht="15">
      <c r="A46" s="18" t="s">
        <v>9</v>
      </c>
      <c r="B46" s="19" t="s">
        <v>110</v>
      </c>
      <c r="C46" s="5" t="s">
        <v>70</v>
      </c>
      <c r="D46" s="6" t="s">
        <v>71</v>
      </c>
      <c r="E46" s="58"/>
      <c r="F46" s="56"/>
      <c r="G46" s="57"/>
      <c r="H46" s="57"/>
      <c r="I46" s="58"/>
    </row>
    <row r="47" spans="1:9" ht="15">
      <c r="A47" s="7" t="s">
        <v>10</v>
      </c>
      <c r="B47" s="27" t="s">
        <v>75</v>
      </c>
      <c r="C47" s="26" t="s">
        <v>76</v>
      </c>
      <c r="D47" s="26" t="s">
        <v>77</v>
      </c>
      <c r="E47" s="61"/>
      <c r="F47" s="59"/>
      <c r="G47" s="60"/>
      <c r="H47" s="60"/>
      <c r="I47" s="61"/>
    </row>
    <row r="48" spans="1:9" ht="15">
      <c r="A48" s="7" t="s">
        <v>11</v>
      </c>
      <c r="B48" s="27" t="s">
        <v>81</v>
      </c>
      <c r="C48" s="26" t="s">
        <v>82</v>
      </c>
      <c r="D48" s="26" t="s">
        <v>83</v>
      </c>
      <c r="E48" s="61"/>
      <c r="F48" s="59"/>
      <c r="G48" s="60"/>
      <c r="H48" s="60"/>
      <c r="I48" s="61"/>
    </row>
    <row r="49" spans="1:9" ht="15">
      <c r="A49" s="7" t="s">
        <v>12</v>
      </c>
      <c r="B49" s="15" t="s">
        <v>85</v>
      </c>
      <c r="C49" s="26" t="s">
        <v>86</v>
      </c>
      <c r="D49" s="26" t="s">
        <v>87</v>
      </c>
      <c r="E49" s="61"/>
      <c r="F49" s="59"/>
      <c r="G49" s="60"/>
      <c r="H49" s="60"/>
      <c r="I49" s="61"/>
    </row>
    <row r="50" spans="1:9" ht="15.75" thickBot="1">
      <c r="A50" s="20" t="s">
        <v>13</v>
      </c>
      <c r="B50" s="16" t="s">
        <v>91</v>
      </c>
      <c r="C50" s="13"/>
      <c r="D50" s="14"/>
      <c r="E50" s="73"/>
      <c r="F50" s="71"/>
      <c r="G50" s="72"/>
      <c r="H50" s="72"/>
      <c r="I50" s="73"/>
    </row>
    <row r="51" spans="1:9" ht="15.75" thickBot="1">
      <c r="A51" s="22" t="s">
        <v>14</v>
      </c>
      <c r="B51" s="35" t="s">
        <v>95</v>
      </c>
      <c r="C51" s="36"/>
      <c r="D51" s="37"/>
      <c r="E51" s="65">
        <v>380576282</v>
      </c>
      <c r="F51" s="65">
        <f>SUM(F45)</f>
        <v>380775282</v>
      </c>
      <c r="G51" s="65">
        <f>SUM(G45)</f>
        <v>0</v>
      </c>
      <c r="H51" s="65">
        <f>SUM(H45)</f>
        <v>0</v>
      </c>
      <c r="I51" s="65">
        <f>SUM(I45)</f>
        <v>380775282</v>
      </c>
    </row>
    <row r="52" spans="1:10" ht="15.75" thickBot="1">
      <c r="A52" s="30"/>
      <c r="B52" s="30"/>
      <c r="C52" s="30"/>
      <c r="D52" s="30"/>
      <c r="E52" s="74"/>
      <c r="F52" s="74"/>
      <c r="G52" s="74"/>
      <c r="H52" s="74"/>
      <c r="I52" s="74"/>
      <c r="J52" s="31"/>
    </row>
    <row r="53" spans="1:9" ht="15">
      <c r="A53" s="3" t="s">
        <v>0</v>
      </c>
      <c r="B53" s="197" t="s">
        <v>111</v>
      </c>
      <c r="C53" s="198"/>
      <c r="D53" s="32"/>
      <c r="E53" s="56">
        <v>379261832</v>
      </c>
      <c r="F53" s="56">
        <f>F37+F38+F39+F41</f>
        <v>379460832</v>
      </c>
      <c r="G53" s="56">
        <f>G37+G38+G39</f>
        <v>0</v>
      </c>
      <c r="H53" s="56">
        <f>H37+H38+H39</f>
        <v>0</v>
      </c>
      <c r="I53" s="56">
        <f>I37+I38+I39+I41</f>
        <v>379460832</v>
      </c>
    </row>
    <row r="54" spans="1:9" ht="15.75" thickBot="1">
      <c r="A54" s="11" t="s">
        <v>1</v>
      </c>
      <c r="B54" s="195" t="s">
        <v>112</v>
      </c>
      <c r="C54" s="196"/>
      <c r="D54" s="33"/>
      <c r="E54" s="62">
        <v>1314450</v>
      </c>
      <c r="F54" s="62">
        <f>F42</f>
        <v>1314450</v>
      </c>
      <c r="G54" s="62">
        <f>G42</f>
        <v>0</v>
      </c>
      <c r="H54" s="62">
        <f>H42</f>
        <v>0</v>
      </c>
      <c r="I54" s="62">
        <f>I42</f>
        <v>1314450</v>
      </c>
    </row>
    <row r="55" spans="1:9" ht="15.75" thickBot="1">
      <c r="A55" s="23"/>
      <c r="B55" s="193" t="s">
        <v>95</v>
      </c>
      <c r="C55" s="194"/>
      <c r="D55" s="34"/>
      <c r="E55" s="65">
        <v>380576282</v>
      </c>
      <c r="F55" s="65">
        <f>SUM(F53:F54)</f>
        <v>380775282</v>
      </c>
      <c r="G55" s="65">
        <f>SUM(G53:G54)</f>
        <v>0</v>
      </c>
      <c r="H55" s="65">
        <f>SUM(H53:H54)</f>
        <v>0</v>
      </c>
      <c r="I55" s="65">
        <f>SUM(I53:I54)</f>
        <v>380775282</v>
      </c>
    </row>
    <row r="56" spans="1:10" ht="15.75" thickBot="1">
      <c r="A56" s="30"/>
      <c r="B56" s="30"/>
      <c r="C56" s="30"/>
      <c r="D56" s="30"/>
      <c r="E56" s="158"/>
      <c r="F56" s="74"/>
      <c r="G56" s="74"/>
      <c r="H56" s="74"/>
      <c r="I56" s="74"/>
      <c r="J56" s="31"/>
    </row>
    <row r="57" spans="1:9" ht="15">
      <c r="A57" s="3" t="s">
        <v>0</v>
      </c>
      <c r="B57" s="197" t="s">
        <v>113</v>
      </c>
      <c r="C57" s="198"/>
      <c r="D57" s="32"/>
      <c r="E57" s="154">
        <v>1314450</v>
      </c>
      <c r="F57" s="75">
        <f>F26-F53</f>
        <v>1314450</v>
      </c>
      <c r="G57" s="75">
        <f aca="true" t="shared" si="1" ref="F57:I58">G26-G53</f>
        <v>0</v>
      </c>
      <c r="H57" s="75">
        <f t="shared" si="1"/>
        <v>0</v>
      </c>
      <c r="I57" s="75">
        <f t="shared" si="1"/>
        <v>1314450</v>
      </c>
    </row>
    <row r="58" spans="1:9" ht="15.75" thickBot="1">
      <c r="A58" s="11" t="s">
        <v>1</v>
      </c>
      <c r="B58" s="195" t="s">
        <v>114</v>
      </c>
      <c r="C58" s="196"/>
      <c r="D58" s="33"/>
      <c r="E58" s="156">
        <v>-1314450</v>
      </c>
      <c r="F58" s="71">
        <f t="shared" si="1"/>
        <v>-1314450</v>
      </c>
      <c r="G58" s="71">
        <f t="shared" si="1"/>
        <v>0</v>
      </c>
      <c r="H58" s="71">
        <f t="shared" si="1"/>
        <v>0</v>
      </c>
      <c r="I58" s="71">
        <f t="shared" si="1"/>
        <v>-1314450</v>
      </c>
    </row>
    <row r="59" spans="1:9" ht="15.75" thickBot="1">
      <c r="A59" s="23"/>
      <c r="B59" s="193" t="s">
        <v>115</v>
      </c>
      <c r="C59" s="194"/>
      <c r="D59" s="34"/>
      <c r="E59" s="157">
        <v>0</v>
      </c>
      <c r="F59" s="65">
        <v>0</v>
      </c>
      <c r="G59" s="65">
        <f>G28-G55</f>
        <v>0</v>
      </c>
      <c r="H59" s="65">
        <f>H28-H55</f>
        <v>0</v>
      </c>
      <c r="I59" s="65">
        <f>I28-I55</f>
        <v>0</v>
      </c>
    </row>
  </sheetData>
  <sheetProtection/>
  <mergeCells count="23">
    <mergeCell ref="B57:C57"/>
    <mergeCell ref="B58:C58"/>
    <mergeCell ref="B59:C59"/>
    <mergeCell ref="D34:D36"/>
    <mergeCell ref="E34:E35"/>
    <mergeCell ref="F34:I35"/>
    <mergeCell ref="B53:C53"/>
    <mergeCell ref="B54:C54"/>
    <mergeCell ref="B55:C55"/>
    <mergeCell ref="B26:C26"/>
    <mergeCell ref="B27:C27"/>
    <mergeCell ref="B28:C28"/>
    <mergeCell ref="A34:A36"/>
    <mergeCell ref="B34:B36"/>
    <mergeCell ref="C34:C36"/>
    <mergeCell ref="A4:I4"/>
    <mergeCell ref="A5:I5"/>
    <mergeCell ref="A6:A8"/>
    <mergeCell ref="B6:B8"/>
    <mergeCell ref="C6:C8"/>
    <mergeCell ref="D6:D8"/>
    <mergeCell ref="E6:E7"/>
    <mergeCell ref="F6:I7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.140625" style="1" customWidth="1"/>
    <col min="2" max="2" width="16.8515625" style="1" customWidth="1"/>
    <col min="3" max="4" width="35.7109375" style="1" customWidth="1"/>
    <col min="5" max="5" width="12.8515625" style="1" customWidth="1"/>
    <col min="6" max="7" width="12.8515625" style="2" customWidth="1"/>
    <col min="8" max="9" width="12.8515625" style="0" customWidth="1"/>
    <col min="10" max="10" width="11.7109375" style="0" customWidth="1"/>
    <col min="11" max="16384" width="9.140625" style="1" customWidth="1"/>
  </cols>
  <sheetData>
    <row r="1" spans="1:10" s="42" customFormat="1" ht="11.25">
      <c r="A1" s="222" t="s">
        <v>601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4" ht="15">
      <c r="A2" s="211" t="s">
        <v>575</v>
      </c>
      <c r="B2" s="211"/>
      <c r="C2" s="211"/>
      <c r="D2" s="211"/>
      <c r="E2" s="211"/>
      <c r="F2" s="211"/>
      <c r="G2" s="211"/>
      <c r="H2" s="211"/>
      <c r="I2" s="211"/>
      <c r="J2" s="211"/>
      <c r="K2" s="153"/>
      <c r="L2" s="153"/>
      <c r="M2" s="153"/>
      <c r="N2" s="153"/>
    </row>
    <row r="3" spans="1:10" s="43" customFormat="1" ht="40.5" customHeight="1">
      <c r="A3" s="212" t="s">
        <v>576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">
      <c r="A4" s="214" t="s">
        <v>16</v>
      </c>
      <c r="B4" s="210"/>
      <c r="C4" s="210"/>
      <c r="D4" s="210"/>
      <c r="E4" s="210"/>
      <c r="F4" s="210"/>
      <c r="G4" s="210"/>
      <c r="H4" s="210"/>
      <c r="I4" s="210"/>
      <c r="J4" s="210"/>
    </row>
    <row r="5" spans="1:10" s="45" customFormat="1" ht="12">
      <c r="A5" s="227" t="s">
        <v>17</v>
      </c>
      <c r="B5" s="224"/>
      <c r="C5" s="224"/>
      <c r="D5" s="169" t="s">
        <v>475</v>
      </c>
      <c r="E5" s="227" t="s">
        <v>552</v>
      </c>
      <c r="F5" s="224"/>
      <c r="G5" s="224"/>
      <c r="H5" s="224"/>
      <c r="I5" s="224"/>
      <c r="J5" s="224"/>
    </row>
    <row r="6" spans="1:10" s="45" customFormat="1" ht="63.75" customHeight="1">
      <c r="A6" s="224"/>
      <c r="B6" s="224"/>
      <c r="C6" s="224"/>
      <c r="D6" s="151"/>
      <c r="E6" s="86" t="s">
        <v>577</v>
      </c>
      <c r="F6" s="86" t="s">
        <v>578</v>
      </c>
      <c r="G6" s="86"/>
      <c r="H6" s="86" t="s">
        <v>579</v>
      </c>
      <c r="I6" s="86" t="s">
        <v>580</v>
      </c>
      <c r="J6" s="87" t="s">
        <v>100</v>
      </c>
    </row>
    <row r="7" spans="1:10" ht="15">
      <c r="A7" s="229"/>
      <c r="B7" s="229"/>
      <c r="C7" s="229"/>
      <c r="D7" s="175"/>
      <c r="E7" s="174" t="s">
        <v>23</v>
      </c>
      <c r="F7" s="174" t="s">
        <v>40</v>
      </c>
      <c r="G7" s="174" t="s">
        <v>52</v>
      </c>
      <c r="H7" s="174" t="s">
        <v>183</v>
      </c>
      <c r="I7" s="174" t="s">
        <v>183</v>
      </c>
      <c r="J7" s="175"/>
    </row>
    <row r="8" spans="1:10" s="78" customFormat="1" ht="12">
      <c r="A8" s="176" t="s">
        <v>361</v>
      </c>
      <c r="B8" s="81"/>
      <c r="C8" s="81"/>
      <c r="D8" s="81"/>
      <c r="E8" s="82"/>
      <c r="F8" s="82"/>
      <c r="G8" s="82"/>
      <c r="H8" s="82"/>
      <c r="I8" s="82"/>
      <c r="J8" s="82"/>
    </row>
    <row r="9" spans="1:10" s="78" customFormat="1" ht="12">
      <c r="A9" s="79"/>
      <c r="B9" s="80"/>
      <c r="C9" s="81" t="s">
        <v>100</v>
      </c>
      <c r="D9" s="82">
        <v>380576282</v>
      </c>
      <c r="E9" s="82"/>
      <c r="F9" s="82">
        <f>SUM(F10:F12)</f>
        <v>28699000</v>
      </c>
      <c r="G9" s="82">
        <f>SUM(G10:G12)</f>
        <v>199000</v>
      </c>
      <c r="H9" s="82">
        <f>SUM(H10:H12)</f>
        <v>350144307</v>
      </c>
      <c r="I9" s="82">
        <f>SUM(I10:I12)</f>
        <v>1732975</v>
      </c>
      <c r="J9" s="82">
        <f>SUM(F9:I9)</f>
        <v>380775282</v>
      </c>
    </row>
    <row r="10" spans="1:10" s="45" customFormat="1" ht="12">
      <c r="A10" s="83"/>
      <c r="B10" s="84"/>
      <c r="C10" s="46" t="s">
        <v>581</v>
      </c>
      <c r="D10" s="85">
        <v>232715035</v>
      </c>
      <c r="E10" s="85"/>
      <c r="F10" s="85">
        <v>17410000</v>
      </c>
      <c r="G10" s="85"/>
      <c r="H10" s="85">
        <v>214868221</v>
      </c>
      <c r="I10" s="85">
        <v>436814</v>
      </c>
      <c r="J10" s="95">
        <f>SUM(F10:I10)</f>
        <v>232715035</v>
      </c>
    </row>
    <row r="11" spans="1:10" s="45" customFormat="1" ht="12">
      <c r="A11" s="83"/>
      <c r="B11" s="84"/>
      <c r="C11" s="46" t="s">
        <v>582</v>
      </c>
      <c r="D11" s="85">
        <v>87740839</v>
      </c>
      <c r="E11" s="85"/>
      <c r="F11" s="85">
        <v>8386000</v>
      </c>
      <c r="G11" s="85"/>
      <c r="H11" s="85">
        <v>78716440</v>
      </c>
      <c r="I11" s="85">
        <v>638399</v>
      </c>
      <c r="J11" s="95">
        <f>SUM(F11:I11)</f>
        <v>87740839</v>
      </c>
    </row>
    <row r="12" spans="1:10" s="45" customFormat="1" ht="12">
      <c r="A12" s="83"/>
      <c r="B12" s="84"/>
      <c r="C12" s="46" t="s">
        <v>583</v>
      </c>
      <c r="D12" s="85">
        <v>60120408</v>
      </c>
      <c r="E12" s="85"/>
      <c r="F12" s="85">
        <v>2903000</v>
      </c>
      <c r="G12" s="85">
        <v>199000</v>
      </c>
      <c r="H12" s="85">
        <v>56559646</v>
      </c>
      <c r="I12" s="85">
        <v>657762</v>
      </c>
      <c r="J12" s="95">
        <f>SUM(F12:I12)</f>
        <v>60319408</v>
      </c>
    </row>
    <row r="13" spans="1:10" s="78" customFormat="1" ht="12">
      <c r="A13" s="79" t="s">
        <v>584</v>
      </c>
      <c r="B13" s="80"/>
      <c r="C13" s="81"/>
      <c r="D13" s="81">
        <v>0</v>
      </c>
      <c r="E13" s="82">
        <v>0</v>
      </c>
      <c r="F13" s="82"/>
      <c r="G13" s="82"/>
      <c r="H13" s="82"/>
      <c r="I13" s="82"/>
      <c r="J13" s="95">
        <f aca="true" t="shared" si="0" ref="J13:J18">SUM(F13:H13)</f>
        <v>0</v>
      </c>
    </row>
    <row r="14" spans="1:10" s="78" customFormat="1" ht="12">
      <c r="A14" s="79"/>
      <c r="C14" s="80" t="s">
        <v>100</v>
      </c>
      <c r="D14" s="80">
        <v>0</v>
      </c>
      <c r="E14" s="82">
        <v>0</v>
      </c>
      <c r="F14" s="82">
        <f>SUM(F16)</f>
        <v>0</v>
      </c>
      <c r="G14" s="82"/>
      <c r="H14" s="82">
        <f>SUM(H16)</f>
        <v>0</v>
      </c>
      <c r="I14" s="82"/>
      <c r="J14" s="95">
        <f t="shared" si="0"/>
        <v>0</v>
      </c>
    </row>
    <row r="15" spans="1:10" s="45" customFormat="1" ht="12">
      <c r="A15" s="83"/>
      <c r="B15" s="84"/>
      <c r="C15" s="46" t="s">
        <v>581</v>
      </c>
      <c r="D15" s="46">
        <v>0</v>
      </c>
      <c r="E15" s="85">
        <v>0</v>
      </c>
      <c r="F15" s="85"/>
      <c r="G15" s="85"/>
      <c r="H15" s="85"/>
      <c r="I15" s="85"/>
      <c r="J15" s="95">
        <f t="shared" si="0"/>
        <v>0</v>
      </c>
    </row>
    <row r="16" spans="1:10" s="45" customFormat="1" ht="12">
      <c r="A16" s="83"/>
      <c r="B16" s="84"/>
      <c r="C16" s="46" t="s">
        <v>582</v>
      </c>
      <c r="D16" s="46">
        <v>0</v>
      </c>
      <c r="E16" s="85">
        <v>0</v>
      </c>
      <c r="F16" s="85"/>
      <c r="G16" s="85"/>
      <c r="H16" s="85"/>
      <c r="I16" s="85"/>
      <c r="J16" s="95">
        <f t="shared" si="0"/>
        <v>0</v>
      </c>
    </row>
    <row r="17" spans="1:10" s="45" customFormat="1" ht="12">
      <c r="A17" s="83"/>
      <c r="B17" s="84"/>
      <c r="C17" s="46" t="s">
        <v>583</v>
      </c>
      <c r="D17" s="46">
        <v>0</v>
      </c>
      <c r="E17" s="85">
        <v>0</v>
      </c>
      <c r="F17" s="85"/>
      <c r="G17" s="85"/>
      <c r="H17" s="85"/>
      <c r="I17" s="85"/>
      <c r="J17" s="95">
        <f t="shared" si="0"/>
        <v>0</v>
      </c>
    </row>
    <row r="18" spans="1:10" s="78" customFormat="1" ht="12">
      <c r="A18" s="79" t="s">
        <v>585</v>
      </c>
      <c r="B18" s="80"/>
      <c r="C18" s="81"/>
      <c r="D18" s="81">
        <v>0</v>
      </c>
      <c r="E18" s="82"/>
      <c r="F18" s="82"/>
      <c r="G18" s="82"/>
      <c r="H18" s="82"/>
      <c r="I18" s="82"/>
      <c r="J18" s="95">
        <f t="shared" si="0"/>
        <v>0</v>
      </c>
    </row>
    <row r="19" spans="1:10" s="78" customFormat="1" ht="12">
      <c r="A19" s="79"/>
      <c r="B19" s="80"/>
      <c r="C19" s="81" t="s">
        <v>100</v>
      </c>
      <c r="D19" s="82">
        <v>380576282</v>
      </c>
      <c r="E19" s="82">
        <f>E22</f>
        <v>0</v>
      </c>
      <c r="F19" s="82">
        <f>SUM(F20:F22)</f>
        <v>28699000</v>
      </c>
      <c r="G19" s="82">
        <f>G9</f>
        <v>199000</v>
      </c>
      <c r="H19" s="82">
        <f>SUM(H20:H22)</f>
        <v>350144307</v>
      </c>
      <c r="I19" s="82">
        <f>SUM(I20:I22)</f>
        <v>1732975</v>
      </c>
      <c r="J19" s="95">
        <f>SUM(F19:I19)</f>
        <v>380775282</v>
      </c>
    </row>
    <row r="20" spans="1:10" s="45" customFormat="1" ht="12">
      <c r="A20" s="83"/>
      <c r="B20" s="84"/>
      <c r="C20" s="46" t="s">
        <v>581</v>
      </c>
      <c r="D20" s="85">
        <v>232715035</v>
      </c>
      <c r="E20" s="85"/>
      <c r="F20" s="85">
        <f>SUM(F10)</f>
        <v>17410000</v>
      </c>
      <c r="G20" s="85"/>
      <c r="H20" s="85">
        <f>SUM(H10)</f>
        <v>214868221</v>
      </c>
      <c r="I20" s="85">
        <v>436814</v>
      </c>
      <c r="J20" s="95">
        <f>SUM(F20:I20)</f>
        <v>232715035</v>
      </c>
    </row>
    <row r="21" spans="1:10" s="45" customFormat="1" ht="12">
      <c r="A21" s="83"/>
      <c r="B21" s="84"/>
      <c r="C21" s="46" t="s">
        <v>582</v>
      </c>
      <c r="D21" s="85">
        <v>87740839</v>
      </c>
      <c r="E21" s="85"/>
      <c r="F21" s="85">
        <f>SUM(F11+F16)</f>
        <v>8386000</v>
      </c>
      <c r="G21" s="85"/>
      <c r="H21" s="85">
        <f>SUM(H11+H16)</f>
        <v>78716440</v>
      </c>
      <c r="I21" s="85">
        <v>638399</v>
      </c>
      <c r="J21" s="95">
        <f>SUM(F21:I21)</f>
        <v>87740839</v>
      </c>
    </row>
    <row r="22" spans="1:10" s="45" customFormat="1" ht="12">
      <c r="A22" s="83"/>
      <c r="B22" s="84"/>
      <c r="C22" s="46" t="s">
        <v>583</v>
      </c>
      <c r="D22" s="85">
        <v>60120408</v>
      </c>
      <c r="E22" s="85">
        <f>E12</f>
        <v>0</v>
      </c>
      <c r="F22" s="85">
        <f>SUM(F12)</f>
        <v>2903000</v>
      </c>
      <c r="G22" s="85">
        <f>G12</f>
        <v>199000</v>
      </c>
      <c r="H22" s="85">
        <f>SUM(H12)</f>
        <v>56559646</v>
      </c>
      <c r="I22" s="85">
        <v>657762</v>
      </c>
      <c r="J22" s="95">
        <f>SUM(F22:I22)</f>
        <v>60319408</v>
      </c>
    </row>
    <row r="23" spans="1:10" ht="15">
      <c r="A23" s="52"/>
      <c r="B23" s="52"/>
      <c r="C23" s="52"/>
      <c r="D23" s="52"/>
      <c r="E23" s="52"/>
      <c r="F23" s="52"/>
      <c r="G23" s="52"/>
      <c r="H23" s="52"/>
      <c r="I23" s="52"/>
      <c r="J23" s="52"/>
    </row>
  </sheetData>
  <sheetProtection/>
  <mergeCells count="6">
    <mergeCell ref="A1:J1"/>
    <mergeCell ref="A2:J2"/>
    <mergeCell ref="A3:J3"/>
    <mergeCell ref="A4:J4"/>
    <mergeCell ref="A5:C7"/>
    <mergeCell ref="E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E25" sqref="E25"/>
    </sheetView>
  </sheetViews>
  <sheetFormatPr defaultColWidth="9.140625" defaultRowHeight="15"/>
  <cols>
    <col min="1" max="2" width="2.140625" style="1" customWidth="1"/>
    <col min="3" max="4" width="32.140625" style="1" customWidth="1"/>
    <col min="5" max="5" width="12.8515625" style="1" customWidth="1"/>
    <col min="6" max="6" width="12.8515625" style="2" customWidth="1"/>
    <col min="7" max="11" width="12.8515625" style="0" customWidth="1"/>
    <col min="12" max="12" width="11.7109375" style="0" customWidth="1"/>
    <col min="13" max="13" width="9.8515625" style="1" customWidth="1"/>
    <col min="14" max="16384" width="9.140625" style="1" customWidth="1"/>
  </cols>
  <sheetData>
    <row r="1" spans="1:12" s="42" customFormat="1" ht="11.25">
      <c r="A1" s="222" t="s">
        <v>602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9" ht="15">
      <c r="A2" s="228" t="s">
        <v>586</v>
      </c>
      <c r="B2" s="228"/>
      <c r="C2" s="228"/>
      <c r="D2" s="228"/>
      <c r="E2" s="228"/>
      <c r="F2" s="228"/>
      <c r="G2" s="228"/>
      <c r="H2" s="228"/>
      <c r="I2" s="228"/>
    </row>
    <row r="3" spans="1:12" s="43" customFormat="1" ht="40.5" customHeight="1">
      <c r="A3" s="212" t="s">
        <v>587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5">
      <c r="A4" s="214" t="s">
        <v>16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2" s="45" customFormat="1" ht="12">
      <c r="A5" s="227" t="s">
        <v>17</v>
      </c>
      <c r="B5" s="224"/>
      <c r="C5" s="224"/>
      <c r="D5" s="169" t="s">
        <v>475</v>
      </c>
      <c r="E5" s="227" t="s">
        <v>552</v>
      </c>
      <c r="F5" s="224"/>
      <c r="G5" s="224"/>
      <c r="H5" s="224"/>
      <c r="I5" s="224"/>
      <c r="J5" s="224"/>
      <c r="K5" s="224"/>
      <c r="L5" s="224"/>
    </row>
    <row r="6" spans="1:12" s="45" customFormat="1" ht="63.75" customHeight="1">
      <c r="A6" s="224"/>
      <c r="B6" s="224"/>
      <c r="C6" s="224"/>
      <c r="D6" s="151"/>
      <c r="E6" s="86" t="s">
        <v>588</v>
      </c>
      <c r="F6" s="86" t="s">
        <v>589</v>
      </c>
      <c r="G6" s="87" t="s">
        <v>36</v>
      </c>
      <c r="H6" s="86" t="s">
        <v>590</v>
      </c>
      <c r="I6" s="86" t="s">
        <v>591</v>
      </c>
      <c r="J6" s="87" t="s">
        <v>54</v>
      </c>
      <c r="K6" s="87" t="s">
        <v>60</v>
      </c>
      <c r="L6" s="87" t="s">
        <v>100</v>
      </c>
    </row>
    <row r="7" spans="1:12" ht="15">
      <c r="A7" s="229"/>
      <c r="B7" s="229"/>
      <c r="C7" s="229"/>
      <c r="D7" s="175"/>
      <c r="E7" s="174" t="s">
        <v>26</v>
      </c>
      <c r="F7" s="174" t="s">
        <v>31</v>
      </c>
      <c r="G7" s="174" t="s">
        <v>37</v>
      </c>
      <c r="H7" s="174" t="s">
        <v>43</v>
      </c>
      <c r="I7" s="174" t="s">
        <v>49</v>
      </c>
      <c r="J7" s="174" t="s">
        <v>55</v>
      </c>
      <c r="K7" s="174" t="s">
        <v>61</v>
      </c>
      <c r="L7" s="175"/>
    </row>
    <row r="8" spans="1:12" s="78" customFormat="1" ht="12">
      <c r="A8" s="176" t="s">
        <v>361</v>
      </c>
      <c r="B8" s="81"/>
      <c r="C8" s="81"/>
      <c r="D8" s="81"/>
      <c r="E8" s="82"/>
      <c r="F8" s="82"/>
      <c r="G8" s="82"/>
      <c r="H8" s="82"/>
      <c r="I8" s="82"/>
      <c r="J8" s="82"/>
      <c r="K8" s="82"/>
      <c r="L8" s="82"/>
    </row>
    <row r="9" spans="1:12" s="78" customFormat="1" ht="12">
      <c r="A9" s="79"/>
      <c r="B9" s="80" t="s">
        <v>100</v>
      </c>
      <c r="C9" s="81"/>
      <c r="D9" s="82">
        <v>380576282</v>
      </c>
      <c r="E9" s="82">
        <f>SUM(E10:E12)</f>
        <v>228804212</v>
      </c>
      <c r="F9" s="82">
        <f aca="true" t="shared" si="0" ref="F9:L9">SUM(F10:F12)</f>
        <v>33485116</v>
      </c>
      <c r="G9" s="82">
        <f t="shared" si="0"/>
        <v>116506655</v>
      </c>
      <c r="H9" s="82">
        <f t="shared" si="0"/>
        <v>0</v>
      </c>
      <c r="I9" s="82">
        <f t="shared" si="0"/>
        <v>664849</v>
      </c>
      <c r="J9" s="82">
        <f t="shared" si="0"/>
        <v>1314450</v>
      </c>
      <c r="K9" s="82">
        <f t="shared" si="0"/>
        <v>0</v>
      </c>
      <c r="L9" s="82">
        <f t="shared" si="0"/>
        <v>380775282</v>
      </c>
    </row>
    <row r="10" spans="1:12" s="45" customFormat="1" ht="12">
      <c r="A10" s="83"/>
      <c r="B10" s="84"/>
      <c r="C10" s="46" t="s">
        <v>581</v>
      </c>
      <c r="D10" s="85">
        <v>232715035</v>
      </c>
      <c r="E10" s="85">
        <v>139413574</v>
      </c>
      <c r="F10" s="85">
        <v>22250852</v>
      </c>
      <c r="G10" s="85">
        <v>69780609</v>
      </c>
      <c r="H10" s="85"/>
      <c r="I10" s="85"/>
      <c r="J10" s="85">
        <v>1270000</v>
      </c>
      <c r="K10" s="85"/>
      <c r="L10" s="85">
        <f>SUM(E10:K10)</f>
        <v>232715035</v>
      </c>
    </row>
    <row r="11" spans="1:12" s="45" customFormat="1" ht="12">
      <c r="A11" s="83"/>
      <c r="B11" s="84"/>
      <c r="C11" s="46" t="s">
        <v>582</v>
      </c>
      <c r="D11" s="85">
        <v>87740839</v>
      </c>
      <c r="E11" s="85">
        <v>55544508</v>
      </c>
      <c r="F11" s="85">
        <v>6799198</v>
      </c>
      <c r="G11" s="85">
        <v>25352683</v>
      </c>
      <c r="H11" s="85"/>
      <c r="I11" s="85"/>
      <c r="J11" s="85">
        <v>44450</v>
      </c>
      <c r="K11" s="85"/>
      <c r="L11" s="85">
        <f>SUM(E11:K11)</f>
        <v>87740839</v>
      </c>
    </row>
    <row r="12" spans="1:12" s="45" customFormat="1" ht="12">
      <c r="A12" s="83"/>
      <c r="B12" s="84"/>
      <c r="C12" s="46" t="s">
        <v>583</v>
      </c>
      <c r="D12" s="85">
        <v>60120408</v>
      </c>
      <c r="E12" s="85">
        <v>33846130</v>
      </c>
      <c r="F12" s="85">
        <v>4435066</v>
      </c>
      <c r="G12" s="85">
        <v>21373363</v>
      </c>
      <c r="H12" s="85"/>
      <c r="I12" s="85">
        <v>664849</v>
      </c>
      <c r="J12" s="85"/>
      <c r="K12" s="85"/>
      <c r="L12" s="85">
        <f>SUM(E12:K12)</f>
        <v>60319408</v>
      </c>
    </row>
    <row r="13" spans="1:12" s="78" customFormat="1" ht="12">
      <c r="A13" s="79" t="s">
        <v>584</v>
      </c>
      <c r="B13" s="80"/>
      <c r="C13" s="81"/>
      <c r="D13" s="81"/>
      <c r="E13" s="82"/>
      <c r="F13" s="82"/>
      <c r="G13" s="82"/>
      <c r="H13" s="82"/>
      <c r="I13" s="82"/>
      <c r="J13" s="82"/>
      <c r="K13" s="82"/>
      <c r="L13" s="82"/>
    </row>
    <row r="14" spans="1:12" s="78" customFormat="1" ht="12">
      <c r="A14" s="79"/>
      <c r="B14" s="80" t="s">
        <v>100</v>
      </c>
      <c r="C14" s="81"/>
      <c r="D14" s="81">
        <v>0</v>
      </c>
      <c r="E14" s="82">
        <f>SUM(E15:E17)</f>
        <v>0</v>
      </c>
      <c r="F14" s="82">
        <f aca="true" t="shared" si="1" ref="F14:L14">SUM(F15:F17)</f>
        <v>0</v>
      </c>
      <c r="G14" s="82">
        <f t="shared" si="1"/>
        <v>0</v>
      </c>
      <c r="H14" s="82">
        <f t="shared" si="1"/>
        <v>0</v>
      </c>
      <c r="I14" s="82">
        <f t="shared" si="1"/>
        <v>0</v>
      </c>
      <c r="J14" s="82">
        <f t="shared" si="1"/>
        <v>0</v>
      </c>
      <c r="K14" s="82">
        <f t="shared" si="1"/>
        <v>0</v>
      </c>
      <c r="L14" s="82">
        <f t="shared" si="1"/>
        <v>0</v>
      </c>
    </row>
    <row r="15" spans="1:12" s="45" customFormat="1" ht="12">
      <c r="A15" s="83"/>
      <c r="B15" s="84"/>
      <c r="C15" s="46" t="s">
        <v>581</v>
      </c>
      <c r="D15" s="46"/>
      <c r="E15" s="85"/>
      <c r="F15" s="85"/>
      <c r="G15" s="85"/>
      <c r="H15" s="85"/>
      <c r="I15" s="85"/>
      <c r="J15" s="85"/>
      <c r="K15" s="85"/>
      <c r="L15" s="85"/>
    </row>
    <row r="16" spans="1:12" s="45" customFormat="1" ht="12">
      <c r="A16" s="83"/>
      <c r="B16" s="84"/>
      <c r="C16" s="46" t="s">
        <v>582</v>
      </c>
      <c r="D16" s="46">
        <v>0</v>
      </c>
      <c r="E16" s="85">
        <v>0</v>
      </c>
      <c r="F16" s="85">
        <v>0</v>
      </c>
      <c r="G16" s="85">
        <v>0</v>
      </c>
      <c r="H16" s="85"/>
      <c r="I16" s="85"/>
      <c r="J16" s="85">
        <v>0</v>
      </c>
      <c r="K16" s="85"/>
      <c r="L16" s="85">
        <f>SUM(E16:K16)</f>
        <v>0</v>
      </c>
    </row>
    <row r="17" spans="1:12" s="45" customFormat="1" ht="12">
      <c r="A17" s="83"/>
      <c r="B17" s="84"/>
      <c r="C17" s="46" t="s">
        <v>583</v>
      </c>
      <c r="D17" s="46"/>
      <c r="E17" s="85"/>
      <c r="F17" s="85"/>
      <c r="G17" s="85"/>
      <c r="H17" s="85"/>
      <c r="I17" s="85"/>
      <c r="J17" s="85"/>
      <c r="K17" s="85"/>
      <c r="L17" s="85"/>
    </row>
    <row r="18" spans="1:12" s="78" customFormat="1" ht="12">
      <c r="A18" s="79" t="s">
        <v>585</v>
      </c>
      <c r="B18" s="80"/>
      <c r="C18" s="81"/>
      <c r="D18" s="81"/>
      <c r="E18" s="82"/>
      <c r="F18" s="82"/>
      <c r="G18" s="82"/>
      <c r="H18" s="82"/>
      <c r="I18" s="82"/>
      <c r="J18" s="82"/>
      <c r="K18" s="82"/>
      <c r="L18" s="82"/>
    </row>
    <row r="19" spans="1:12" s="78" customFormat="1" ht="12">
      <c r="A19" s="79"/>
      <c r="B19" s="80" t="s">
        <v>100</v>
      </c>
      <c r="C19" s="81"/>
      <c r="D19" s="82">
        <v>380576282</v>
      </c>
      <c r="E19" s="82">
        <f>SUM(E20:E22)</f>
        <v>228804212</v>
      </c>
      <c r="F19" s="82">
        <f aca="true" t="shared" si="2" ref="F19:L19">SUM(F20:F22)</f>
        <v>33485116</v>
      </c>
      <c r="G19" s="82">
        <f t="shared" si="2"/>
        <v>116506655</v>
      </c>
      <c r="H19" s="82">
        <f t="shared" si="2"/>
        <v>0</v>
      </c>
      <c r="I19" s="82">
        <f t="shared" si="2"/>
        <v>664849</v>
      </c>
      <c r="J19" s="82">
        <f t="shared" si="2"/>
        <v>1314450</v>
      </c>
      <c r="K19" s="82">
        <f t="shared" si="2"/>
        <v>0</v>
      </c>
      <c r="L19" s="82">
        <f t="shared" si="2"/>
        <v>380775282</v>
      </c>
    </row>
    <row r="20" spans="1:12" s="45" customFormat="1" ht="12">
      <c r="A20" s="83"/>
      <c r="B20" s="84"/>
      <c r="C20" s="46" t="s">
        <v>581</v>
      </c>
      <c r="D20" s="85">
        <v>232715035</v>
      </c>
      <c r="E20" s="85">
        <f>SUM(E10)</f>
        <v>139413574</v>
      </c>
      <c r="F20" s="85">
        <f>SUM(F10)</f>
        <v>22250852</v>
      </c>
      <c r="G20" s="85">
        <f>SUM(G10)</f>
        <v>69780609</v>
      </c>
      <c r="H20" s="85"/>
      <c r="I20" s="85"/>
      <c r="J20" s="85">
        <f>SUM(J10)</f>
        <v>1270000</v>
      </c>
      <c r="K20" s="85"/>
      <c r="L20" s="85">
        <f>SUM(L10)</f>
        <v>232715035</v>
      </c>
    </row>
    <row r="21" spans="1:12" s="45" customFormat="1" ht="12">
      <c r="A21" s="83"/>
      <c r="B21" s="84"/>
      <c r="C21" s="46" t="s">
        <v>582</v>
      </c>
      <c r="D21" s="85">
        <v>87740839</v>
      </c>
      <c r="E21" s="85">
        <f>SUM(E11+E16)</f>
        <v>55544508</v>
      </c>
      <c r="F21" s="85">
        <f>SUM(F11+F16)</f>
        <v>6799198</v>
      </c>
      <c r="G21" s="85">
        <f>SUM(G11+G16)</f>
        <v>25352683</v>
      </c>
      <c r="H21" s="85"/>
      <c r="I21" s="85"/>
      <c r="J21" s="85">
        <f>SUM(J11+J16)</f>
        <v>44450</v>
      </c>
      <c r="K21" s="85"/>
      <c r="L21" s="85">
        <f>SUM(E21:K21)</f>
        <v>87740839</v>
      </c>
    </row>
    <row r="22" spans="1:12" s="45" customFormat="1" ht="12">
      <c r="A22" s="83"/>
      <c r="B22" s="84"/>
      <c r="C22" s="46" t="s">
        <v>583</v>
      </c>
      <c r="D22" s="85">
        <v>60120408</v>
      </c>
      <c r="E22" s="85">
        <f>SUM(E12)</f>
        <v>33846130</v>
      </c>
      <c r="F22" s="85">
        <f>SUM(F12)</f>
        <v>4435066</v>
      </c>
      <c r="G22" s="85">
        <f>SUM(G12)</f>
        <v>21373363</v>
      </c>
      <c r="H22" s="85"/>
      <c r="I22" s="85">
        <v>664849</v>
      </c>
      <c r="J22" s="85">
        <f>SUM(J12)</f>
        <v>0</v>
      </c>
      <c r="K22" s="85"/>
      <c r="L22" s="85">
        <f>SUM(E22:K22)</f>
        <v>60319408</v>
      </c>
    </row>
    <row r="23" spans="1:12" ht="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</sheetData>
  <sheetProtection/>
  <mergeCells count="6">
    <mergeCell ref="A1:L1"/>
    <mergeCell ref="A2:I2"/>
    <mergeCell ref="A3:L3"/>
    <mergeCell ref="A4:L4"/>
    <mergeCell ref="A5:C7"/>
    <mergeCell ref="E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M28"/>
  <sheetViews>
    <sheetView showZeros="0" tabSelected="1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3.140625" style="1" customWidth="1"/>
    <col min="2" max="2" width="6.421875" style="1" customWidth="1"/>
    <col min="3" max="4" width="48.140625" style="1" customWidth="1"/>
    <col min="5" max="9" width="18.421875" style="1" customWidth="1"/>
    <col min="10" max="12" width="15.421875" style="2" customWidth="1"/>
    <col min="13" max="13" width="17.28125" style="0" customWidth="1"/>
    <col min="14" max="16384" width="9.140625" style="1" customWidth="1"/>
  </cols>
  <sheetData>
    <row r="1" spans="1:13" s="42" customFormat="1" ht="11.25">
      <c r="A1" s="222" t="s">
        <v>603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1" ht="15">
      <c r="A2" s="228" t="s">
        <v>544</v>
      </c>
      <c r="B2" s="228"/>
      <c r="C2" s="228"/>
      <c r="D2" s="228"/>
      <c r="E2" s="228"/>
      <c r="F2" s="228"/>
      <c r="G2" s="228"/>
      <c r="H2" s="228"/>
      <c r="I2" s="228"/>
      <c r="J2" s="171"/>
      <c r="K2" s="171"/>
    </row>
    <row r="3" spans="1:13" s="43" customFormat="1" ht="31.5" customHeight="1">
      <c r="A3" s="212" t="s">
        <v>522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5">
      <c r="A4" s="214" t="s">
        <v>16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 s="45" customFormat="1" ht="12">
      <c r="A5" s="227"/>
      <c r="B5" s="224"/>
      <c r="C5" s="224"/>
      <c r="D5" s="169" t="s">
        <v>475</v>
      </c>
      <c r="E5" s="227" t="s">
        <v>552</v>
      </c>
      <c r="F5" s="227"/>
      <c r="G5" s="227"/>
      <c r="H5" s="227"/>
      <c r="I5" s="227"/>
      <c r="J5" s="224"/>
      <c r="K5" s="224"/>
      <c r="L5" s="224"/>
      <c r="M5" s="224"/>
    </row>
    <row r="6" spans="1:13" s="45" customFormat="1" ht="62.25" customHeight="1">
      <c r="A6" s="224"/>
      <c r="B6" s="224"/>
      <c r="C6" s="224"/>
      <c r="D6" s="151"/>
      <c r="E6" s="114" t="s">
        <v>417</v>
      </c>
      <c r="F6" s="114" t="s">
        <v>503</v>
      </c>
      <c r="G6" s="114" t="s">
        <v>523</v>
      </c>
      <c r="H6" s="114" t="s">
        <v>597</v>
      </c>
      <c r="I6" s="114" t="s">
        <v>525</v>
      </c>
      <c r="J6" s="114" t="s">
        <v>553</v>
      </c>
      <c r="K6" s="114" t="s">
        <v>607</v>
      </c>
      <c r="L6" s="114" t="s">
        <v>596</v>
      </c>
      <c r="M6" s="87" t="s">
        <v>100</v>
      </c>
    </row>
    <row r="7" spans="1:13" ht="15">
      <c r="A7" s="93" t="s">
        <v>361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78" customFormat="1" ht="12">
      <c r="A8" s="79"/>
      <c r="B8" s="81" t="s">
        <v>20</v>
      </c>
      <c r="C8" s="81"/>
      <c r="D8" s="82">
        <v>1710637067</v>
      </c>
      <c r="E8" s="82"/>
      <c r="F8" s="82"/>
      <c r="G8" s="82"/>
      <c r="H8" s="82"/>
      <c r="I8" s="82"/>
      <c r="J8" s="82"/>
      <c r="K8" s="82"/>
      <c r="L8" s="82"/>
      <c r="M8" s="82">
        <f>SUM(M9:M16)</f>
        <v>1713637067</v>
      </c>
    </row>
    <row r="9" spans="1:13" s="45" customFormat="1" ht="12">
      <c r="A9" s="83"/>
      <c r="B9" s="46" t="s">
        <v>362</v>
      </c>
      <c r="C9" s="46" t="s">
        <v>118</v>
      </c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s="45" customFormat="1" ht="12">
      <c r="A10" s="83"/>
      <c r="B10" s="46" t="s">
        <v>363</v>
      </c>
      <c r="C10" s="46" t="s">
        <v>364</v>
      </c>
      <c r="D10" s="85">
        <v>1149301283</v>
      </c>
      <c r="E10" s="85">
        <v>425178709</v>
      </c>
      <c r="F10" s="85">
        <v>592272476</v>
      </c>
      <c r="G10" s="85"/>
      <c r="H10" s="85"/>
      <c r="I10" s="85">
        <v>122850098</v>
      </c>
      <c r="J10" s="85">
        <v>9000000</v>
      </c>
      <c r="K10" s="85">
        <v>3000000</v>
      </c>
      <c r="L10" s="85"/>
      <c r="M10" s="85">
        <f>SUM(E10:L10)</f>
        <v>1152301283</v>
      </c>
    </row>
    <row r="11" spans="1:13" s="45" customFormat="1" ht="12">
      <c r="A11" s="83"/>
      <c r="B11" s="46" t="s">
        <v>365</v>
      </c>
      <c r="C11" s="46" t="s">
        <v>33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3" s="45" customFormat="1" ht="12">
      <c r="A12" s="83"/>
      <c r="B12" s="46" t="s">
        <v>366</v>
      </c>
      <c r="C12" s="46" t="s">
        <v>39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s="45" customFormat="1" ht="12">
      <c r="A13" s="83"/>
      <c r="B13" s="46" t="s">
        <v>367</v>
      </c>
      <c r="C13" s="46" t="s">
        <v>45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s="45" customFormat="1" ht="12">
      <c r="A14" s="83"/>
      <c r="B14" s="46" t="s">
        <v>368</v>
      </c>
      <c r="C14" s="46" t="s">
        <v>369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s="45" customFormat="1" ht="12">
      <c r="A15" s="83"/>
      <c r="B15" s="46" t="s">
        <v>370</v>
      </c>
      <c r="C15" s="46" t="s">
        <v>176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s="45" customFormat="1" ht="12">
      <c r="A16" s="83"/>
      <c r="B16" s="46" t="s">
        <v>371</v>
      </c>
      <c r="C16" s="46" t="s">
        <v>184</v>
      </c>
      <c r="D16" s="85">
        <v>561335784</v>
      </c>
      <c r="E16" s="85">
        <v>444880996</v>
      </c>
      <c r="F16" s="85">
        <v>96500000</v>
      </c>
      <c r="G16" s="85"/>
      <c r="H16" s="85">
        <v>19954788</v>
      </c>
      <c r="I16" s="85"/>
      <c r="J16" s="85"/>
      <c r="K16" s="85"/>
      <c r="L16" s="85"/>
      <c r="M16" s="85">
        <f>SUM(E16:L16)</f>
        <v>561335784</v>
      </c>
    </row>
    <row r="17" spans="1:13" s="78" customFormat="1" ht="12">
      <c r="A17" s="79"/>
      <c r="B17" s="81" t="s">
        <v>21</v>
      </c>
      <c r="C17" s="81"/>
      <c r="D17" s="82">
        <v>1770209480</v>
      </c>
      <c r="E17" s="82"/>
      <c r="F17" s="82"/>
      <c r="G17" s="82"/>
      <c r="H17" s="82"/>
      <c r="I17" s="82"/>
      <c r="J17" s="82"/>
      <c r="K17" s="82"/>
      <c r="L17" s="82"/>
      <c r="M17" s="82">
        <f>SUM(M18:M24)</f>
        <v>1773209480</v>
      </c>
    </row>
    <row r="18" spans="1:13" s="45" customFormat="1" ht="12">
      <c r="A18" s="83"/>
      <c r="B18" s="46" t="s">
        <v>372</v>
      </c>
      <c r="C18" s="46" t="s">
        <v>190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 s="45" customFormat="1" ht="12">
      <c r="A19" s="83"/>
      <c r="B19" s="46" t="s">
        <v>373</v>
      </c>
      <c r="C19" s="46" t="s">
        <v>210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 s="45" customFormat="1" ht="12">
      <c r="A20" s="83"/>
      <c r="B20" s="46" t="s">
        <v>374</v>
      </c>
      <c r="C20" s="46" t="s">
        <v>36</v>
      </c>
      <c r="D20" s="85">
        <v>130039474</v>
      </c>
      <c r="E20" s="85">
        <v>170000000</v>
      </c>
      <c r="F20" s="85">
        <v>100000000</v>
      </c>
      <c r="G20" s="85"/>
      <c r="H20" s="85"/>
      <c r="I20" s="85"/>
      <c r="J20" s="85"/>
      <c r="K20" s="85"/>
      <c r="L20" s="85">
        <v>39474</v>
      </c>
      <c r="M20" s="85">
        <f>SUM(E20:L20)</f>
        <v>270039474</v>
      </c>
    </row>
    <row r="21" spans="1:13" s="45" customFormat="1" ht="12">
      <c r="A21" s="83"/>
      <c r="B21" s="46" t="s">
        <v>375</v>
      </c>
      <c r="C21" s="46" t="s">
        <v>42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s="45" customFormat="1" ht="12">
      <c r="A22" s="83"/>
      <c r="B22" s="46" t="s">
        <v>376</v>
      </c>
      <c r="C22" s="46" t="s">
        <v>48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3" s="45" customFormat="1" ht="12">
      <c r="A23" s="83"/>
      <c r="B23" s="46" t="s">
        <v>377</v>
      </c>
      <c r="C23" s="46" t="s">
        <v>54</v>
      </c>
      <c r="D23" s="85">
        <v>776042162</v>
      </c>
      <c r="E23" s="85">
        <v>700059705</v>
      </c>
      <c r="F23" s="85"/>
      <c r="G23" s="85">
        <v>315790</v>
      </c>
      <c r="H23" s="85"/>
      <c r="I23" s="85"/>
      <c r="J23" s="85">
        <v>24000000</v>
      </c>
      <c r="K23" s="85">
        <v>14666667</v>
      </c>
      <c r="L23" s="85"/>
      <c r="M23" s="85">
        <f>SUM(E23:L23)</f>
        <v>739042162</v>
      </c>
    </row>
    <row r="24" spans="1:13" s="45" customFormat="1" ht="12">
      <c r="A24" s="83"/>
      <c r="B24" s="46" t="s">
        <v>378</v>
      </c>
      <c r="C24" s="46" t="s">
        <v>60</v>
      </c>
      <c r="D24" s="85">
        <v>864127844</v>
      </c>
      <c r="E24" s="85"/>
      <c r="F24" s="85">
        <v>594072476</v>
      </c>
      <c r="G24" s="85"/>
      <c r="H24" s="85">
        <v>40705270</v>
      </c>
      <c r="I24" s="85">
        <v>129350098</v>
      </c>
      <c r="J24" s="85"/>
      <c r="K24" s="85"/>
      <c r="L24" s="85"/>
      <c r="M24" s="85">
        <f>SUM(F24:L24)</f>
        <v>764127844</v>
      </c>
    </row>
    <row r="25" spans="1:13" s="45" customFormat="1" ht="12">
      <c r="A25" s="83"/>
      <c r="B25" s="46" t="s">
        <v>379</v>
      </c>
      <c r="C25" s="46" t="s">
        <v>63</v>
      </c>
      <c r="D25" s="85">
        <v>0</v>
      </c>
      <c r="E25" s="85">
        <v>0</v>
      </c>
      <c r="F25" s="85"/>
      <c r="G25" s="85"/>
      <c r="H25" s="85"/>
      <c r="I25" s="85"/>
      <c r="J25" s="85"/>
      <c r="K25" s="85"/>
      <c r="L25" s="85"/>
      <c r="M25" s="85">
        <v>0</v>
      </c>
    </row>
    <row r="26" spans="1:13" s="45" customFormat="1" ht="12">
      <c r="A26" s="83"/>
      <c r="B26" s="46" t="s">
        <v>380</v>
      </c>
      <c r="C26" s="46" t="s">
        <v>311</v>
      </c>
      <c r="D26" s="85">
        <v>0</v>
      </c>
      <c r="E26" s="85">
        <v>0</v>
      </c>
      <c r="F26" s="85"/>
      <c r="G26" s="85"/>
      <c r="H26" s="85"/>
      <c r="I26" s="85"/>
      <c r="J26" s="85"/>
      <c r="K26" s="85"/>
      <c r="L26" s="85"/>
      <c r="M26" s="85">
        <v>0</v>
      </c>
    </row>
    <row r="27" spans="1:13" s="78" customFormat="1" ht="14.25">
      <c r="A27" s="79"/>
      <c r="B27" s="81" t="s">
        <v>524</v>
      </c>
      <c r="C27" s="81"/>
      <c r="D27" s="170">
        <v>47905746</v>
      </c>
      <c r="E27" s="113">
        <v>0</v>
      </c>
      <c r="F27" s="82">
        <v>5300000</v>
      </c>
      <c r="G27" s="82">
        <v>315790</v>
      </c>
      <c r="H27" s="82">
        <v>20750482</v>
      </c>
      <c r="I27" s="82">
        <v>6500000</v>
      </c>
      <c r="J27" s="82">
        <v>15000000</v>
      </c>
      <c r="K27" s="82">
        <v>11666667</v>
      </c>
      <c r="L27" s="82">
        <v>39474</v>
      </c>
      <c r="M27" s="170">
        <f>SUM(E27:L27)</f>
        <v>59572413</v>
      </c>
    </row>
    <row r="28" spans="1:13" ht="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</sheetData>
  <sheetProtection/>
  <mergeCells count="6">
    <mergeCell ref="A1:M1"/>
    <mergeCell ref="A3:M3"/>
    <mergeCell ref="A4:M4"/>
    <mergeCell ref="A5:C6"/>
    <mergeCell ref="E5:M5"/>
    <mergeCell ref="A2:I2"/>
  </mergeCells>
  <printOptions/>
  <pageMargins left="0.7086614173228347" right="0.3937007874015748" top="0.1968503937007874" bottom="0.6692913385826772" header="0" footer="0.31496062992125984"/>
  <pageSetup fitToHeight="100" fitToWidth="1" horizontalDpi="600" verticalDpi="600" orientation="landscape" paperSize="9" scale="52" r:id="rId1"/>
  <headerFooter>
    <oddFooter>&amp;L&amp;D &amp;T&amp;R&amp;P/&amp;N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MiTi</dc:creator>
  <cp:keywords/>
  <dc:description/>
  <cp:lastModifiedBy>dr. Szlávik Melinda</cp:lastModifiedBy>
  <cp:lastPrinted>2023-09-21T13:39:17Z</cp:lastPrinted>
  <dcterms:created xsi:type="dcterms:W3CDTF">2015-10-04T12:51:47Z</dcterms:created>
  <dcterms:modified xsi:type="dcterms:W3CDTF">2023-09-21T13:39:32Z</dcterms:modified>
  <cp:category/>
  <cp:version/>
  <cp:contentType/>
  <cp:contentStatus/>
</cp:coreProperties>
</file>